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1"/>
  </bookViews>
  <sheets>
    <sheet name="ToneTeori" sheetId="1" r:id="rId1"/>
    <sheet name="Da" sheetId="2" r:id="rId2"/>
    <sheet name="Eng" sheetId="3" r:id="rId3"/>
  </sheets>
  <definedNames/>
  <calcPr fullCalcOnLoad="1"/>
</workbook>
</file>

<file path=xl/comments1.xml><?xml version="1.0" encoding="utf-8"?>
<comments xmlns="http://schemas.openxmlformats.org/spreadsheetml/2006/main">
  <authors>
    <author>Ole Quistgaard</author>
  </authors>
  <commentList>
    <comment ref="F1" authorId="0">
      <text>
        <r>
          <rPr>
            <b/>
            <sz val="8"/>
            <rFont val="Tahoma"/>
            <family val="0"/>
          </rPr>
          <t>1 cent er 1n 1200 del af en oktav</t>
        </r>
        <r>
          <rPr>
            <sz val="8"/>
            <rFont val="Tahoma"/>
            <family val="0"/>
          </rPr>
          <t xml:space="preserve">
eller en 100-del af en tempereret halv tone</t>
        </r>
      </text>
    </comment>
    <comment ref="E1" authorId="0">
      <text>
        <r>
          <rPr>
            <b/>
            <sz val="8"/>
            <rFont val="Tahoma"/>
            <family val="0"/>
          </rPr>
          <t xml:space="preserve">Forskel mellem tonen og den tempererede tone i 100-dele af en tempereret halvtone
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0"/>
          </rPr>
          <t>Samme tone (Enklang)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 xml:space="preserve">Ren under terts til den Pytagoreiske store terts
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(12 Rene Kvinter)</t>
        </r>
      </text>
    </comment>
    <comment ref="A8" authorId="0">
      <text>
        <r>
          <rPr>
            <b/>
            <sz val="8"/>
            <rFont val="Tahoma"/>
            <family val="0"/>
          </rPr>
          <t>i støjmålersprog kaldet 1/12 oktav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(i støjmålersprog kaldet 1/3 oktav)</t>
        </r>
        <r>
          <rPr>
            <sz val="8"/>
            <rFont val="Tahoma"/>
            <family val="0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0"/>
          </rPr>
          <t>Tonen hedder på dansk og tysk B. På engelsk hedder den Bb</t>
        </r>
        <r>
          <rPr>
            <sz val="8"/>
            <rFont val="Tahoma"/>
            <family val="0"/>
          </rPr>
          <t xml:space="preserve">
</t>
        </r>
      </text>
    </comment>
    <comment ref="G49" authorId="0">
      <text>
        <r>
          <rPr>
            <b/>
            <sz val="8"/>
            <rFont val="Tahoma"/>
            <family val="0"/>
          </rPr>
          <t>På dansk og tysk H, på engelsk B</t>
        </r>
      </text>
    </comment>
  </commentList>
</comments>
</file>

<file path=xl/comments2.xml><?xml version="1.0" encoding="utf-8"?>
<comments xmlns="http://schemas.openxmlformats.org/spreadsheetml/2006/main">
  <authors>
    <author>Ole Quistgaard</author>
  </authors>
  <commentList>
    <comment ref="E1" authorId="0">
      <text>
        <r>
          <rPr>
            <b/>
            <sz val="8"/>
            <rFont val="Tahoma"/>
            <family val="0"/>
          </rPr>
          <t xml:space="preserve">Forskel mellem tonen og den tempererede tone i 100-dele af en tempereret halvtone
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1 cent er 1n 1200 del af en oktav</t>
        </r>
        <r>
          <rPr>
            <sz val="8"/>
            <rFont val="Tahoma"/>
            <family val="0"/>
          </rPr>
          <t xml:space="preserve">
eller en 100-del af en tempereret halv tone</t>
        </r>
      </text>
    </comment>
    <comment ref="A4" authorId="0">
      <text>
        <r>
          <rPr>
            <b/>
            <sz val="8"/>
            <rFont val="Tahoma"/>
            <family val="0"/>
          </rPr>
          <t>Samme tone (Enklang)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 xml:space="preserve">Ren under terts til den Pytagoreiske store terts
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(12 Rene Kvinter)</t>
        </r>
      </text>
    </comment>
    <comment ref="A9" authorId="0">
      <text>
        <r>
          <rPr>
            <b/>
            <sz val="8"/>
            <rFont val="Tahoma"/>
            <family val="0"/>
          </rPr>
          <t>i støjmålersprog kaldet 1/12 oktav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(i støjmålersprog kaldet 1/3 oktav)</t>
        </r>
        <r>
          <rPr>
            <sz val="8"/>
            <rFont val="Tahoma"/>
            <family val="0"/>
          </rPr>
          <t xml:space="preserve">
</t>
        </r>
      </text>
    </comment>
    <comment ref="O46" authorId="0">
      <text>
        <r>
          <rPr>
            <b/>
            <sz val="8"/>
            <rFont val="Tahoma"/>
            <family val="0"/>
          </rPr>
          <t>Tonen hedder på dansk og tysk B. På engelsk hedder den Bb</t>
        </r>
        <r>
          <rPr>
            <sz val="8"/>
            <rFont val="Tahoma"/>
            <family val="0"/>
          </rPr>
          <t xml:space="preserve">
</t>
        </r>
      </text>
    </comment>
    <comment ref="O52" authorId="0">
      <text>
        <r>
          <rPr>
            <b/>
            <sz val="8"/>
            <rFont val="Tahoma"/>
            <family val="0"/>
          </rPr>
          <t>På dansk og tysk H, på engelsk B</t>
        </r>
      </text>
    </comment>
  </commentList>
</comments>
</file>

<file path=xl/comments3.xml><?xml version="1.0" encoding="utf-8"?>
<comments xmlns="http://schemas.openxmlformats.org/spreadsheetml/2006/main">
  <authors>
    <author>Ole Quistgaard</author>
  </authors>
  <commentList>
    <comment ref="E1" authorId="0">
      <text>
        <r>
          <rPr>
            <b/>
            <sz val="8"/>
            <rFont val="Tahoma"/>
            <family val="0"/>
          </rPr>
          <t xml:space="preserve">Forskel mellem tonen og den tempererede tone i 100-dele af en tempereret halvtone
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1 cent er 1n 1200 del af en oktav</t>
        </r>
        <r>
          <rPr>
            <sz val="8"/>
            <rFont val="Tahoma"/>
            <family val="0"/>
          </rPr>
          <t xml:space="preserve">
eller en 100-del af en tempereret halv tone</t>
        </r>
      </text>
    </comment>
    <comment ref="A4" authorId="0">
      <text>
        <r>
          <rPr>
            <b/>
            <sz val="8"/>
            <rFont val="Tahoma"/>
            <family val="0"/>
          </rPr>
          <t>Samme tone (Enklang)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 xml:space="preserve">Ren under terts til den Pytagoreiske store terts
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(12 Rene Kvinter)</t>
        </r>
      </text>
    </comment>
    <comment ref="A9" authorId="0">
      <text>
        <r>
          <rPr>
            <b/>
            <sz val="8"/>
            <rFont val="Tahoma"/>
            <family val="0"/>
          </rPr>
          <t>i støjmålersprog kaldet 1/12 oktav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(i støjmålersprog kaldet 1/3 oktav)</t>
        </r>
        <r>
          <rPr>
            <sz val="8"/>
            <rFont val="Tahoma"/>
            <family val="0"/>
          </rPr>
          <t xml:space="preserve">
</t>
        </r>
      </text>
    </comment>
    <comment ref="O46" authorId="0">
      <text>
        <r>
          <rPr>
            <b/>
            <sz val="8"/>
            <rFont val="Tahoma"/>
            <family val="0"/>
          </rPr>
          <t>Tonen hedder på dansk og tysk B. På engelsk hedder den Bb</t>
        </r>
        <r>
          <rPr>
            <sz val="8"/>
            <rFont val="Tahoma"/>
            <family val="0"/>
          </rPr>
          <t xml:space="preserve">
</t>
        </r>
      </text>
    </comment>
    <comment ref="O52" authorId="0">
      <text>
        <r>
          <rPr>
            <b/>
            <sz val="8"/>
            <rFont val="Tahoma"/>
            <family val="0"/>
          </rPr>
          <t>På dansk og tysk H, på engelsk B</t>
        </r>
      </text>
    </comment>
  </commentList>
</comments>
</file>

<file path=xl/sharedStrings.xml><?xml version="1.0" encoding="utf-8"?>
<sst xmlns="http://schemas.openxmlformats.org/spreadsheetml/2006/main" count="502" uniqueCount="223">
  <si>
    <t>C</t>
  </si>
  <si>
    <t>A</t>
  </si>
  <si>
    <t>Didymisk komma (en ren underterts til den pythagoreiske store terts)</t>
  </si>
  <si>
    <t>Relativ Strengelængde</t>
  </si>
  <si>
    <t>Intervalstørrelse i Cent</t>
  </si>
  <si>
    <t>C-dur</t>
  </si>
  <si>
    <t>A-dur</t>
  </si>
  <si>
    <t>Frekvens (Grundtone A)</t>
  </si>
  <si>
    <t>1:1</t>
  </si>
  <si>
    <t>Hiss</t>
  </si>
  <si>
    <t>Gississ</t>
  </si>
  <si>
    <t>Dess</t>
  </si>
  <si>
    <t>B (Bb)</t>
  </si>
  <si>
    <t>Interval</t>
  </si>
  <si>
    <t>Dess/Ciss</t>
  </si>
  <si>
    <t>Ciss</t>
  </si>
  <si>
    <t>Essess</t>
  </si>
  <si>
    <t>Ais</t>
  </si>
  <si>
    <t>B (Bb) / Ais</t>
  </si>
  <si>
    <t>D</t>
  </si>
  <si>
    <t>Toflterod af 2</t>
  </si>
  <si>
    <t>E</t>
  </si>
  <si>
    <t>Ess</t>
  </si>
  <si>
    <t>Cessess</t>
  </si>
  <si>
    <t>H (B)</t>
  </si>
  <si>
    <t>Forskel i cent</t>
  </si>
  <si>
    <t>Prim tone (Ren)</t>
  </si>
  <si>
    <t>F</t>
  </si>
  <si>
    <t>Fiss</t>
  </si>
  <si>
    <t>Gess</t>
  </si>
  <si>
    <t>Diss</t>
  </si>
  <si>
    <t>Diss/Ess</t>
  </si>
  <si>
    <t>Gess/Fiss</t>
  </si>
  <si>
    <t>Halvtone</t>
  </si>
  <si>
    <t>Heltone</t>
  </si>
  <si>
    <t>Lille Terts</t>
  </si>
  <si>
    <t>Stor Terts</t>
  </si>
  <si>
    <t>Kvart</t>
  </si>
  <si>
    <t>Tritionus</t>
  </si>
  <si>
    <t>Kvint</t>
  </si>
  <si>
    <t>Ass/Giss</t>
  </si>
  <si>
    <r>
      <t xml:space="preserve">Formindsket kvint: </t>
    </r>
    <r>
      <rPr>
        <b/>
        <sz val="10"/>
        <rFont val="Arial"/>
        <family val="2"/>
      </rPr>
      <t>Pytagoræisk</t>
    </r>
  </si>
  <si>
    <r>
      <t xml:space="preserve">Formindsket kvint : </t>
    </r>
    <r>
      <rPr>
        <b/>
        <sz val="10"/>
        <rFont val="Arial"/>
        <family val="2"/>
      </rPr>
      <t>Naturtone</t>
    </r>
  </si>
  <si>
    <r>
      <t xml:space="preserve">Tritonus : </t>
    </r>
    <r>
      <rPr>
        <b/>
        <sz val="10"/>
        <rFont val="Arial"/>
        <family val="2"/>
      </rPr>
      <t>Tempereret</t>
    </r>
  </si>
  <si>
    <r>
      <t xml:space="preserve">Tritonus : </t>
    </r>
    <r>
      <rPr>
        <b/>
        <sz val="10"/>
        <rFont val="Arial"/>
        <family val="2"/>
      </rPr>
      <t>Pythagoræisk</t>
    </r>
  </si>
  <si>
    <r>
      <t xml:space="preserve">Tritonus : </t>
    </r>
    <r>
      <rPr>
        <b/>
        <sz val="10"/>
        <rFont val="Arial"/>
        <family val="2"/>
      </rPr>
      <t>Naturlig overstigende kvart</t>
    </r>
  </si>
  <si>
    <t>Ass</t>
  </si>
  <si>
    <t>Lille sekst</t>
  </si>
  <si>
    <r>
      <t xml:space="preserve">Lille sekst : </t>
    </r>
    <r>
      <rPr>
        <b/>
        <sz val="10"/>
        <rFont val="Arial"/>
        <family val="2"/>
      </rPr>
      <t>Pythagoræisk</t>
    </r>
  </si>
  <si>
    <r>
      <t xml:space="preserve">Lille sekst: </t>
    </r>
    <r>
      <rPr>
        <b/>
        <sz val="10"/>
        <rFont val="Arial"/>
        <family val="2"/>
      </rPr>
      <t>Tempereret</t>
    </r>
  </si>
  <si>
    <r>
      <t xml:space="preserve">Lille sekst : </t>
    </r>
    <r>
      <rPr>
        <b/>
        <sz val="10"/>
        <rFont val="Arial"/>
        <family val="2"/>
      </rPr>
      <t>Naturtone</t>
    </r>
  </si>
  <si>
    <t>Stor sekst</t>
  </si>
  <si>
    <t>Lille septim</t>
  </si>
  <si>
    <t>G</t>
  </si>
  <si>
    <t>Stor Septim</t>
  </si>
  <si>
    <t>Oktav</t>
  </si>
  <si>
    <t>Giss</t>
  </si>
  <si>
    <t>Forklaring</t>
  </si>
  <si>
    <t>Samme tone (Enklang)</t>
  </si>
  <si>
    <t>Ren under terts til den Pytagoreiske store terts</t>
  </si>
  <si>
    <t>(12 Rene Kvinter)</t>
  </si>
  <si>
    <t>Samme tone (Prim)</t>
  </si>
  <si>
    <t>1:2</t>
  </si>
  <si>
    <t>i støjmålersprog kaldet 1/12 oktav</t>
  </si>
  <si>
    <r>
      <t xml:space="preserve">Lille terts: </t>
    </r>
    <r>
      <rPr>
        <b/>
        <sz val="10"/>
        <rFont val="Arial"/>
        <family val="2"/>
      </rPr>
      <t>Pythagoræisk</t>
    </r>
  </si>
  <si>
    <r>
      <t>Lille terts:</t>
    </r>
    <r>
      <rPr>
        <b/>
        <sz val="10"/>
        <rFont val="Arial"/>
        <family val="2"/>
      </rPr>
      <t xml:space="preserve"> Tempereret</t>
    </r>
  </si>
  <si>
    <r>
      <t xml:space="preserve">Lille terts: </t>
    </r>
    <r>
      <rPr>
        <b/>
        <sz val="10"/>
        <rFont val="Arial"/>
        <family val="2"/>
      </rPr>
      <t>Naturtone</t>
    </r>
  </si>
  <si>
    <r>
      <t xml:space="preserve">Stor terts: </t>
    </r>
    <r>
      <rPr>
        <b/>
        <sz val="10"/>
        <rFont val="Arial"/>
        <family val="2"/>
      </rPr>
      <t>Naturtone</t>
    </r>
  </si>
  <si>
    <r>
      <t>Stor terts:</t>
    </r>
    <r>
      <rPr>
        <b/>
        <sz val="10"/>
        <rFont val="Arial"/>
        <family val="2"/>
      </rPr>
      <t xml:space="preserve"> Tempereret </t>
    </r>
  </si>
  <si>
    <r>
      <t xml:space="preserve">Stor terts: </t>
    </r>
    <r>
      <rPr>
        <b/>
        <sz val="10"/>
        <rFont val="Arial"/>
        <family val="2"/>
      </rPr>
      <t>Pythagoræisk</t>
    </r>
  </si>
  <si>
    <r>
      <t xml:space="preserve">Ren kvart. </t>
    </r>
    <r>
      <rPr>
        <b/>
        <sz val="10"/>
        <rFont val="Arial"/>
        <family val="2"/>
      </rPr>
      <t>Naturtone</t>
    </r>
  </si>
  <si>
    <r>
      <t>Kvart:</t>
    </r>
    <r>
      <rPr>
        <b/>
        <sz val="10"/>
        <rFont val="Arial"/>
        <family val="2"/>
      </rPr>
      <t xml:space="preserve"> Tempereret</t>
    </r>
  </si>
  <si>
    <r>
      <t xml:space="preserve">Kvint: </t>
    </r>
    <r>
      <rPr>
        <b/>
        <sz val="10"/>
        <rFont val="Arial"/>
        <family val="2"/>
      </rPr>
      <t>Tempereret</t>
    </r>
  </si>
  <si>
    <r>
      <t xml:space="preserve">Kvint: </t>
    </r>
    <r>
      <rPr>
        <b/>
        <sz val="10"/>
        <rFont val="Arial"/>
        <family val="2"/>
      </rPr>
      <t>Naturlig og Pythagoræisk</t>
    </r>
  </si>
  <si>
    <r>
      <t xml:space="preserve">Stor sekst : </t>
    </r>
    <r>
      <rPr>
        <b/>
        <sz val="10"/>
        <rFont val="Arial"/>
        <family val="2"/>
      </rPr>
      <t>Naturtone</t>
    </r>
  </si>
  <si>
    <r>
      <t xml:space="preserve">Stor sekst : </t>
    </r>
    <r>
      <rPr>
        <b/>
        <sz val="10"/>
        <rFont val="Arial"/>
        <family val="2"/>
      </rPr>
      <t>Tempereret</t>
    </r>
  </si>
  <si>
    <r>
      <t xml:space="preserve">Stor sekst : </t>
    </r>
    <r>
      <rPr>
        <b/>
        <sz val="10"/>
        <rFont val="Arial"/>
        <family val="2"/>
      </rPr>
      <t>Pytagoræisk</t>
    </r>
  </si>
  <si>
    <r>
      <t xml:space="preserve">Lille septim : </t>
    </r>
    <r>
      <rPr>
        <b/>
        <sz val="10"/>
        <rFont val="Arial"/>
        <family val="2"/>
      </rPr>
      <t>Naturtone</t>
    </r>
  </si>
  <si>
    <r>
      <t>Lille septim :</t>
    </r>
    <r>
      <rPr>
        <b/>
        <sz val="10"/>
        <rFont val="Arial"/>
        <family val="2"/>
      </rPr>
      <t xml:space="preserve"> Pythagoræisk</t>
    </r>
  </si>
  <si>
    <r>
      <t xml:space="preserve">Lille Septim : </t>
    </r>
    <r>
      <rPr>
        <b/>
        <sz val="10"/>
        <rFont val="Arial"/>
        <family val="2"/>
      </rPr>
      <t>Tempereret</t>
    </r>
  </si>
  <si>
    <r>
      <t xml:space="preserve">Stor Septim : </t>
    </r>
    <r>
      <rPr>
        <b/>
        <sz val="10"/>
        <rFont val="Arial"/>
        <family val="2"/>
      </rPr>
      <t>Tempereret</t>
    </r>
  </si>
  <si>
    <r>
      <t xml:space="preserve">Stor Septim : </t>
    </r>
    <r>
      <rPr>
        <b/>
        <sz val="10"/>
        <rFont val="Arial"/>
        <family val="2"/>
      </rPr>
      <t>Pythagoræisk</t>
    </r>
  </si>
  <si>
    <r>
      <t>Ren oktav :</t>
    </r>
    <r>
      <rPr>
        <b/>
        <sz val="10"/>
        <rFont val="Arial"/>
        <family val="2"/>
      </rPr>
      <t>Naturtone</t>
    </r>
  </si>
  <si>
    <r>
      <t xml:space="preserve">Heltone </t>
    </r>
    <r>
      <rPr>
        <b/>
        <sz val="10"/>
        <rFont val="Arial"/>
        <family val="2"/>
      </rPr>
      <t>Tempereret</t>
    </r>
  </si>
  <si>
    <r>
      <t xml:space="preserve">Heltone lille </t>
    </r>
    <r>
      <rPr>
        <b/>
        <sz val="10"/>
        <rFont val="Arial"/>
        <family val="2"/>
      </rPr>
      <t>Naturltone</t>
    </r>
  </si>
  <si>
    <r>
      <t>Heltone Stor :</t>
    </r>
    <r>
      <rPr>
        <b/>
        <sz val="10"/>
        <rFont val="Arial"/>
        <family val="2"/>
      </rPr>
      <t xml:space="preserve"> Naturtone (Pythagoræisk) </t>
    </r>
  </si>
  <si>
    <r>
      <t>Kromatisk halvtone</t>
    </r>
    <r>
      <rPr>
        <b/>
        <sz val="10"/>
        <rFont val="Arial"/>
        <family val="2"/>
      </rPr>
      <t xml:space="preserve"> Pythagoræisk</t>
    </r>
  </si>
  <si>
    <r>
      <t xml:space="preserve">Formindsket terts: </t>
    </r>
    <r>
      <rPr>
        <b/>
        <sz val="10"/>
        <rFont val="Arial"/>
        <family val="2"/>
      </rPr>
      <t>Pythagoræisk</t>
    </r>
  </si>
  <si>
    <r>
      <t xml:space="preserve">Halvtone </t>
    </r>
    <r>
      <rPr>
        <b/>
        <sz val="10"/>
        <rFont val="Arial"/>
        <family val="2"/>
      </rPr>
      <t>Tempereret</t>
    </r>
  </si>
  <si>
    <r>
      <t>Pythagoræisk</t>
    </r>
    <r>
      <rPr>
        <sz val="10"/>
        <rFont val="Arial"/>
        <family val="0"/>
      </rPr>
      <t xml:space="preserve"> ledetone (limma)</t>
    </r>
  </si>
  <si>
    <r>
      <t>Pythagoræisk</t>
    </r>
    <r>
      <rPr>
        <sz val="10"/>
        <rFont val="Arial"/>
        <family val="0"/>
      </rPr>
      <t xml:space="preserve"> komma </t>
    </r>
  </si>
  <si>
    <t>Forholdstal</t>
  </si>
  <si>
    <t>Foroholdstal</t>
  </si>
  <si>
    <t>Frekvens oktaven under</t>
  </si>
  <si>
    <t>Den tolvte rod af to i anden er lig med den sjætte rod af to</t>
  </si>
  <si>
    <t>Den tolvte rod af to i fjerde er lig med den tredie rod af to</t>
  </si>
  <si>
    <t>Tritonus bliver også kaldt for 'djævelens interval'</t>
  </si>
  <si>
    <t>&lt;img src=../gif/1kvt2.gif&gt;</t>
  </si>
  <si>
    <t>&lt;img src=../gif/2kvt2.gif&gt;</t>
  </si>
  <si>
    <t>&lt;img src=../gif/3kvt2.gif&gt;</t>
  </si>
  <si>
    <t>&lt;img src=../gif/4kvt2.gif&gt;</t>
  </si>
  <si>
    <t>&lt;img src=../gif/5kvt2.gif&gt;</t>
  </si>
  <si>
    <t>&lt;img src=../gif/6kvt2.gif&gt;</t>
  </si>
  <si>
    <t>&lt;img src=../gif/7kvt2.gif&gt;</t>
  </si>
  <si>
    <t>&lt;img src=../gif/8kvt2.gif&gt;</t>
  </si>
  <si>
    <t>&lt;img src=../gif/9kvt2.gif&gt;</t>
  </si>
  <si>
    <t>&lt;img src=../gif/10kvt2.gif&gt;</t>
  </si>
  <si>
    <t>&lt;img src=../gif/11kvt2.gif&gt;</t>
  </si>
  <si>
    <t>12 Rene Kvinter (3^12 : 2^18)</t>
  </si>
  <si>
    <t>Tritonus bliver også kaldt for 'djævelens interval' tempereret er det kvadratroden af 2</t>
  </si>
  <si>
    <t>(G)</t>
  </si>
  <si>
    <t>.</t>
  </si>
  <si>
    <t>i den sidste kollone har du her den pytagoreiske G-streng</t>
  </si>
  <si>
    <t>I den sidste kollone har du den tempererede G-streng</t>
  </si>
  <si>
    <t xml:space="preserve">Didymisk komma </t>
  </si>
  <si>
    <t>&lt;a href=# title="forskel mellem tempereret og naturtone"&gt;Forskel i cent&lt;/a&gt;</t>
  </si>
  <si>
    <t>Intervalstørrelse i &lt;a href=# title="en cent er en 100-dels halv tone, Der går 1200 cent på en oktav"&gt;Cent&lt;/a&gt;</t>
  </si>
  <si>
    <t>Ren G streng</t>
  </si>
  <si>
    <t>Tempereret G-streng</t>
  </si>
  <si>
    <t>Klik på interval for at høre tonen sammen med grundtonen</t>
  </si>
  <si>
    <t>0</t>
  </si>
  <si>
    <t>-</t>
  </si>
  <si>
    <t>Ren under terts til den Pytagoreiske store terts  (Når du spiller første finger på A-strengen (H) og sammenligner med den rene E-streng og den rene D-streng skal du flytte fingeret et didymiskt komma eller 0,4 mm for at få det rent.)</t>
  </si>
  <si>
    <r>
      <t xml:space="preserve">Heltone lille </t>
    </r>
    <r>
      <rPr>
        <b/>
        <sz val="10"/>
        <rFont val="Arial"/>
        <family val="2"/>
      </rPr>
      <t>Harmonisk</t>
    </r>
  </si>
  <si>
    <r>
      <t>Heltone Stor :</t>
    </r>
    <r>
      <rPr>
        <b/>
        <sz val="10"/>
        <rFont val="Arial"/>
        <family val="2"/>
      </rPr>
      <t xml:space="preserve"> Harmonisk (Pythagoræisk) </t>
    </r>
  </si>
  <si>
    <r>
      <t xml:space="preserve">Lille sekst : </t>
    </r>
    <r>
      <rPr>
        <b/>
        <sz val="10"/>
        <rFont val="Arial"/>
        <family val="2"/>
      </rPr>
      <t>Harmonisk</t>
    </r>
  </si>
  <si>
    <r>
      <t xml:space="preserve">Stor sekst : </t>
    </r>
    <r>
      <rPr>
        <b/>
        <sz val="10"/>
        <rFont val="Arial"/>
        <family val="2"/>
      </rPr>
      <t>Harmonisk</t>
    </r>
  </si>
  <si>
    <t>Den rene store terts over den rene kvart</t>
  </si>
  <si>
    <t>Den rene lille terts over den rene kvart</t>
  </si>
  <si>
    <t>Den rene lille terts over den rene kvint</t>
  </si>
  <si>
    <t>Lille septim: Harmonisk</t>
  </si>
  <si>
    <r>
      <t xml:space="preserve">Ledetone : </t>
    </r>
    <r>
      <rPr>
        <b/>
        <sz val="10"/>
        <rFont val="Arial"/>
        <family val="2"/>
      </rPr>
      <t>Harmonisk</t>
    </r>
  </si>
  <si>
    <t>Ren stor terts over den rene kvint</t>
  </si>
  <si>
    <t xml:space="preserve">Comma of Dydimusous </t>
  </si>
  <si>
    <t>Half tone</t>
  </si>
  <si>
    <t>Whole tone</t>
  </si>
  <si>
    <t>Relative string length</t>
  </si>
  <si>
    <t>Same note (Unisone)</t>
  </si>
  <si>
    <t>Unison</t>
  </si>
  <si>
    <r>
      <t>Comma of Pythagoras</t>
    </r>
    <r>
      <rPr>
        <sz val="10"/>
        <rFont val="Arial"/>
        <family val="0"/>
      </rPr>
      <t xml:space="preserve"> </t>
    </r>
  </si>
  <si>
    <t>Tempered half tone</t>
  </si>
  <si>
    <t>Smaller step minor tone</t>
  </si>
  <si>
    <t>Greater step major tone tone</t>
  </si>
  <si>
    <t>twelf root of two squared equals the sixth root of two</t>
  </si>
  <si>
    <t>Pure G streng</t>
  </si>
  <si>
    <t>Tempered G-string</t>
  </si>
  <si>
    <t>Intervalstørrelse i &lt;a href=# title="a cent is a 100th of a half step there is 1200 cents in an octave"&gt;Cent&lt;/a&gt;</t>
  </si>
  <si>
    <t>Frequency (A=440 Hz base)</t>
  </si>
  <si>
    <t>Klik on the interval to hear the note together with the base note (A440Hz)</t>
  </si>
  <si>
    <t>Harmonic Seventh</t>
  </si>
  <si>
    <t>Octave</t>
  </si>
  <si>
    <t>Pure Octave Natural</t>
  </si>
  <si>
    <t>Major Seventh : Tempered</t>
  </si>
  <si>
    <t>Major Seventh :x Pythagorean</t>
  </si>
  <si>
    <r>
      <t xml:space="preserve">Semitone </t>
    </r>
    <r>
      <rPr>
        <b/>
        <sz val="10"/>
        <rFont val="Arial"/>
        <family val="2"/>
      </rPr>
      <t>Tempered</t>
    </r>
  </si>
  <si>
    <t>Leadtone Pythagoreic</t>
  </si>
  <si>
    <t>Minor third</t>
  </si>
  <si>
    <r>
      <t>Minor third:</t>
    </r>
    <r>
      <rPr>
        <b/>
        <sz val="10"/>
        <rFont val="Arial"/>
        <family val="2"/>
      </rPr>
      <t xml:space="preserve"> Tempered</t>
    </r>
  </si>
  <si>
    <t>Minor third: Natural</t>
  </si>
  <si>
    <t>Major Third</t>
  </si>
  <si>
    <r>
      <t>Major third:</t>
    </r>
    <r>
      <rPr>
        <b/>
        <sz val="10"/>
        <rFont val="Arial"/>
        <family val="2"/>
      </rPr>
      <t xml:space="preserve"> Tempered</t>
    </r>
  </si>
  <si>
    <t>Fourth</t>
  </si>
  <si>
    <r>
      <t>Major third :</t>
    </r>
    <r>
      <rPr>
        <b/>
        <sz val="10"/>
        <rFont val="Arial"/>
        <family val="2"/>
      </rPr>
      <t xml:space="preserve"> Natural</t>
    </r>
  </si>
  <si>
    <r>
      <t xml:space="preserve">Perfect Forth. </t>
    </r>
    <r>
      <rPr>
        <b/>
        <sz val="10"/>
        <rFont val="Arial"/>
        <family val="2"/>
      </rPr>
      <t>Natural</t>
    </r>
  </si>
  <si>
    <r>
      <t>Fourth:</t>
    </r>
    <r>
      <rPr>
        <b/>
        <sz val="10"/>
        <rFont val="Arial"/>
        <family val="2"/>
      </rPr>
      <t xml:space="preserve"> Temperered</t>
    </r>
  </si>
  <si>
    <t>Tritone</t>
  </si>
  <si>
    <t>Tritone : tempered</t>
  </si>
  <si>
    <r>
      <t xml:space="preserve">Tritone : </t>
    </r>
    <r>
      <rPr>
        <b/>
        <sz val="10"/>
        <rFont val="Arial"/>
        <family val="2"/>
      </rPr>
      <t>Pythagorian</t>
    </r>
  </si>
  <si>
    <t>Semitone Pythagorian</t>
  </si>
  <si>
    <t>Diminished triad: Pythagorian</t>
  </si>
  <si>
    <t>Minor Third :  Pythagorian</t>
  </si>
  <si>
    <t>Major third : Pythagorian</t>
  </si>
  <si>
    <t>Kvint: Naturlig og Pythagorian</t>
  </si>
  <si>
    <t>Minor Seventh : Tempered</t>
  </si>
  <si>
    <t>Kvint: Tempered</t>
  </si>
  <si>
    <t>Minor septim</t>
  </si>
  <si>
    <t>Minor septim : Naturtone</t>
  </si>
  <si>
    <t>Minor septim: Harmonisk</t>
  </si>
  <si>
    <t>Minor septim : Pythagorian</t>
  </si>
  <si>
    <t>Minor Sixth</t>
  </si>
  <si>
    <t>Minor Sixth : Pythagorian</t>
  </si>
  <si>
    <t>Minor Sixth: Tempered</t>
  </si>
  <si>
    <t>Minor Sixth : Harmonisk</t>
  </si>
  <si>
    <t>Major Septim</t>
  </si>
  <si>
    <t>Major Sixth</t>
  </si>
  <si>
    <t>Major Sixth : Harmonisk</t>
  </si>
  <si>
    <t>Major Sixth : Tempered</t>
  </si>
  <si>
    <t>Major Sixth : Pythagorian</t>
  </si>
  <si>
    <t>Diminished Fifth : Pythagorian</t>
  </si>
  <si>
    <r>
      <t xml:space="preserve">Diminished Fifth : </t>
    </r>
    <r>
      <rPr>
        <b/>
        <sz val="10"/>
        <rFont val="Arial"/>
        <family val="2"/>
      </rPr>
      <t>Natural</t>
    </r>
  </si>
  <si>
    <t>Same note</t>
  </si>
  <si>
    <t>Natural Third Below compared to Pythagoran Major third. May be heard when you play a B on the A-string and compare it to the E-string and then to the D-string</t>
  </si>
  <si>
    <t>12 Pure Fifth minus 7 octaves: (3^12 : 2^18)</t>
  </si>
  <si>
    <t>1/12th of an octave</t>
  </si>
  <si>
    <t>Trione is also called the interval of the devil</t>
  </si>
  <si>
    <t>Pure minor third on top of a perfect fourth</t>
  </si>
  <si>
    <t>Pure minor third on top of a perfect fifth</t>
  </si>
  <si>
    <t>Pure major third on top of a perfect fifth</t>
  </si>
  <si>
    <t>&lt;a href=# title="Difference in cents between a tempered tone"&gt;Difference in cents&lt;/a&gt;</t>
  </si>
  <si>
    <t>One octave below</t>
  </si>
  <si>
    <t>Bb</t>
  </si>
  <si>
    <t>Bb / A#</t>
  </si>
  <si>
    <t>A#</t>
  </si>
  <si>
    <t>Cbb</t>
  </si>
  <si>
    <t>B</t>
  </si>
  <si>
    <t>G##</t>
  </si>
  <si>
    <t>C#</t>
  </si>
  <si>
    <t>Eb</t>
  </si>
  <si>
    <t>D#/Eb</t>
  </si>
  <si>
    <t>Gess/F#</t>
  </si>
  <si>
    <t>D#</t>
  </si>
  <si>
    <t>F#</t>
  </si>
  <si>
    <t>Ass/G#</t>
  </si>
  <si>
    <t>G#</t>
  </si>
  <si>
    <t>H#</t>
  </si>
  <si>
    <t>Dess/C#</t>
  </si>
  <si>
    <t>16/15</t>
  </si>
  <si>
    <t>Den store heltone + den lille heltone giver den naturlige store terts</t>
  </si>
  <si>
    <t>Den store Heltone + den harmoniske halvtone giver den naturlige lille terts</t>
  </si>
  <si>
    <r>
      <t>Halvtone:</t>
    </r>
    <r>
      <rPr>
        <b/>
        <sz val="10"/>
        <rFont val="Arial"/>
        <family val="2"/>
      </rPr>
      <t xml:space="preserve"> Harmonisk</t>
    </r>
  </si>
  <si>
    <r>
      <t>Semotone:</t>
    </r>
    <r>
      <rPr>
        <b/>
        <sz val="10"/>
        <rFont val="Arial"/>
        <family val="2"/>
      </rPr>
      <t xml:space="preserve"> Harmonic</t>
    </r>
  </si>
  <si>
    <t>The larger step whole tone + the harmonic semtone yields the harmonic minor third</t>
  </si>
  <si>
    <t>smaler step minor tone + Greater step major tone yields major third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</si>
</sst>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</numFmts>
  <fonts count="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left"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 quotePrefix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left" wrapText="1"/>
    </xf>
    <xf numFmtId="2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2" fontId="3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3.emf" /><Relationship Id="rId11" Type="http://schemas.openxmlformats.org/officeDocument/2006/relationships/image" Target="../media/image1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2"/>
  <sheetViews>
    <sheetView workbookViewId="0" topLeftCell="B1">
      <selection activeCell="I13" sqref="I13"/>
    </sheetView>
  </sheetViews>
  <sheetFormatPr defaultColWidth="9.140625" defaultRowHeight="12.75" outlineLevelCol="1"/>
  <cols>
    <col min="1" max="1" width="39.421875" style="0" customWidth="1"/>
    <col min="2" max="2" width="22.421875" style="1" customWidth="1"/>
    <col min="3" max="3" width="11.7109375" style="9" customWidth="1"/>
    <col min="4" max="4" width="23.00390625" style="12" customWidth="1" outlineLevel="1"/>
    <col min="5" max="5" width="15.28125" style="1" customWidth="1"/>
    <col min="6" max="6" width="15.8515625" style="1" customWidth="1"/>
    <col min="7" max="7" width="9.57421875" style="1" hidden="1" customWidth="1" outlineLevel="1"/>
    <col min="8" max="8" width="12.421875" style="1" customWidth="1" collapsed="1"/>
    <col min="9" max="9" width="12.28125" style="16" customWidth="1"/>
    <col min="10" max="10" width="9.140625" style="6" customWidth="1"/>
    <col min="11" max="11" width="11.00390625" style="0" customWidth="1" outlineLevel="1"/>
    <col min="12" max="13" width="9.140625" style="0" customWidth="1" outlineLevel="1"/>
  </cols>
  <sheetData>
    <row r="1" spans="1:13" s="3" customFormat="1" ht="38.25">
      <c r="A1" s="3" t="s">
        <v>13</v>
      </c>
      <c r="B1" s="21" t="s">
        <v>3</v>
      </c>
      <c r="C1" s="21"/>
      <c r="D1" s="10" t="s">
        <v>57</v>
      </c>
      <c r="E1" s="4" t="s">
        <v>25</v>
      </c>
      <c r="F1" s="5" t="s">
        <v>4</v>
      </c>
      <c r="G1" s="4" t="s">
        <v>5</v>
      </c>
      <c r="H1" s="4" t="s">
        <v>6</v>
      </c>
      <c r="I1" s="14" t="s">
        <v>7</v>
      </c>
      <c r="J1" s="6" t="s">
        <v>93</v>
      </c>
      <c r="K1" s="3" t="s">
        <v>91</v>
      </c>
      <c r="L1" s="3" t="s">
        <v>92</v>
      </c>
      <c r="M1" s="3" t="s">
        <v>20</v>
      </c>
    </row>
    <row r="2" spans="1:10" s="3" customFormat="1" ht="12.75">
      <c r="A2" s="3" t="s">
        <v>61</v>
      </c>
      <c r="B2" s="4"/>
      <c r="C2" s="7"/>
      <c r="D2" s="10"/>
      <c r="E2" s="4"/>
      <c r="F2" s="5"/>
      <c r="G2" s="4"/>
      <c r="H2" s="4" t="s">
        <v>110</v>
      </c>
      <c r="I2" s="15"/>
      <c r="J2" s="6"/>
    </row>
    <row r="3" spans="1:10" ht="12.75">
      <c r="A3" t="s">
        <v>26</v>
      </c>
      <c r="B3" s="2" t="s">
        <v>8</v>
      </c>
      <c r="C3" s="8">
        <v>1</v>
      </c>
      <c r="D3" s="11" t="s">
        <v>58</v>
      </c>
      <c r="E3" s="1">
        <v>0</v>
      </c>
      <c r="F3" s="1">
        <v>0</v>
      </c>
      <c r="G3" s="1" t="s">
        <v>0</v>
      </c>
      <c r="H3" s="1" t="s">
        <v>1</v>
      </c>
      <c r="I3" s="6">
        <v>440</v>
      </c>
      <c r="J3" s="6">
        <f>I3/2</f>
        <v>220</v>
      </c>
    </row>
    <row r="4" spans="1:12" ht="38.25">
      <c r="A4" s="13" t="s">
        <v>2</v>
      </c>
      <c r="B4" s="1" t="str">
        <f>K4&amp;" : "&amp;L4</f>
        <v>80 : 81</v>
      </c>
      <c r="C4" s="9">
        <f>K4/L4</f>
        <v>0.9876543209876543</v>
      </c>
      <c r="D4" s="12" t="s">
        <v>59</v>
      </c>
      <c r="E4" s="1">
        <v>22</v>
      </c>
      <c r="F4" s="1">
        <v>22</v>
      </c>
      <c r="G4" s="1" t="s">
        <v>0</v>
      </c>
      <c r="H4" s="1" t="s">
        <v>1</v>
      </c>
      <c r="I4" s="6">
        <f>$I$3*L4/K4</f>
        <v>445.5</v>
      </c>
      <c r="J4" s="6">
        <f aca="true" t="shared" si="0" ref="J4:J52">I4/2</f>
        <v>222.75</v>
      </c>
      <c r="K4">
        <v>80</v>
      </c>
      <c r="L4">
        <v>81</v>
      </c>
    </row>
    <row r="5" spans="1:12" ht="12.75">
      <c r="A5" s="3" t="s">
        <v>90</v>
      </c>
      <c r="B5" s="1" t="str">
        <f>K5&amp;" : "&amp;L5</f>
        <v>524288 : 531441</v>
      </c>
      <c r="C5" s="9">
        <f>K5/L5</f>
        <v>0.9865403685451443</v>
      </c>
      <c r="D5" s="12" t="s">
        <v>60</v>
      </c>
      <c r="E5" s="1">
        <v>24</v>
      </c>
      <c r="F5" s="1">
        <v>24</v>
      </c>
      <c r="G5" s="1" t="s">
        <v>9</v>
      </c>
      <c r="H5" s="1" t="s">
        <v>10</v>
      </c>
      <c r="I5" s="6">
        <f>$I$3*L5/K5</f>
        <v>446.00303649902344</v>
      </c>
      <c r="J5" s="6">
        <f t="shared" si="0"/>
        <v>223.00151824951172</v>
      </c>
      <c r="K5">
        <v>524288</v>
      </c>
      <c r="L5">
        <v>531441</v>
      </c>
    </row>
    <row r="6" spans="1:9" ht="24.75" customHeight="1">
      <c r="A6" s="3" t="s">
        <v>33</v>
      </c>
      <c r="I6" s="6"/>
    </row>
    <row r="7" spans="1:12" ht="12.75">
      <c r="A7" s="3" t="s">
        <v>89</v>
      </c>
      <c r="B7" s="1" t="str">
        <f>K7&amp;" : "&amp;L7</f>
        <v>243 : 256</v>
      </c>
      <c r="C7" s="9">
        <f>K7/L7</f>
        <v>0.94921875</v>
      </c>
      <c r="E7" s="1">
        <f>F7-F$8</f>
        <v>-10</v>
      </c>
      <c r="F7" s="1">
        <v>90</v>
      </c>
      <c r="G7" s="1" t="s">
        <v>11</v>
      </c>
      <c r="H7" s="1" t="s">
        <v>12</v>
      </c>
      <c r="I7" s="6">
        <f>$I$3*L7/K7</f>
        <v>463.53909465020575</v>
      </c>
      <c r="J7" s="6">
        <f t="shared" si="0"/>
        <v>231.76954732510288</v>
      </c>
      <c r="K7">
        <v>243</v>
      </c>
      <c r="L7">
        <v>256</v>
      </c>
    </row>
    <row r="8" spans="1:13" ht="27.75" customHeight="1">
      <c r="A8" t="s">
        <v>88</v>
      </c>
      <c r="B8"/>
      <c r="C8" s="9">
        <f>1/M8</f>
        <v>0.9438743126816934</v>
      </c>
      <c r="D8" s="12" t="s">
        <v>63</v>
      </c>
      <c r="E8" s="1">
        <f>F8-F$8</f>
        <v>0</v>
      </c>
      <c r="F8" s="1">
        <v>100</v>
      </c>
      <c r="G8" s="1" t="s">
        <v>14</v>
      </c>
      <c r="H8" s="1" t="s">
        <v>18</v>
      </c>
      <c r="I8" s="6">
        <f>$I$3*M8</f>
        <v>466.1637615180899</v>
      </c>
      <c r="J8" s="6">
        <f t="shared" si="0"/>
        <v>233.08188075904496</v>
      </c>
      <c r="M8">
        <f>2^(1/12)</f>
        <v>1.0594630943592953</v>
      </c>
    </row>
    <row r="9" spans="1:12" ht="51">
      <c r="A9" s="22" t="s">
        <v>219</v>
      </c>
      <c r="B9" s="1" t="s">
        <v>216</v>
      </c>
      <c r="C9" s="9">
        <f>K9/L9</f>
        <v>0.9375</v>
      </c>
      <c r="D9" s="12" t="s">
        <v>218</v>
      </c>
      <c r="E9" s="1">
        <v>11</v>
      </c>
      <c r="F9" s="1">
        <f>ROUND(100*(I9-I8)/(I14-I8),0)+F8</f>
        <v>111</v>
      </c>
      <c r="H9" s="1" t="s">
        <v>17</v>
      </c>
      <c r="I9" s="6">
        <f>$I$3*L9/K9</f>
        <v>469.3333333333333</v>
      </c>
      <c r="J9" s="6">
        <f>I9/2</f>
        <v>234.66666666666666</v>
      </c>
      <c r="K9">
        <v>15</v>
      </c>
      <c r="L9">
        <v>16</v>
      </c>
    </row>
    <row r="10" spans="1:12" ht="12.75">
      <c r="A10" t="s">
        <v>86</v>
      </c>
      <c r="B10" s="1" t="str">
        <f>K10&amp;" : "&amp;L10</f>
        <v>2048 : 2187</v>
      </c>
      <c r="C10" s="9">
        <f>K10/L10</f>
        <v>0.9364426154549611</v>
      </c>
      <c r="E10" s="1">
        <f>F10-F$8</f>
        <v>14</v>
      </c>
      <c r="F10" s="1">
        <v>114</v>
      </c>
      <c r="G10" s="1" t="s">
        <v>15</v>
      </c>
      <c r="H10" s="1" t="s">
        <v>17</v>
      </c>
      <c r="I10" s="6">
        <f>$I$3*L10/K10</f>
        <v>469.86328125</v>
      </c>
      <c r="J10" s="6">
        <f t="shared" si="0"/>
        <v>234.931640625</v>
      </c>
      <c r="K10">
        <v>2048</v>
      </c>
      <c r="L10">
        <v>2187</v>
      </c>
    </row>
    <row r="11" spans="1:12" ht="12.75">
      <c r="A11" t="s">
        <v>87</v>
      </c>
      <c r="B11" s="1" t="str">
        <f>K11&amp;" : "&amp;L11</f>
        <v>59049 : 65536</v>
      </c>
      <c r="C11" s="9">
        <f>K11/L11</f>
        <v>0.9010162353515625</v>
      </c>
      <c r="E11" s="1">
        <f>F11-F$14</f>
        <v>-20</v>
      </c>
      <c r="F11" s="1">
        <v>180</v>
      </c>
      <c r="G11" s="1" t="s">
        <v>16</v>
      </c>
      <c r="H11" s="1" t="s">
        <v>23</v>
      </c>
      <c r="I11" s="6">
        <f>$I$3*L11/K11</f>
        <v>488.3374824298464</v>
      </c>
      <c r="J11" s="6">
        <f t="shared" si="0"/>
        <v>244.1687412149232</v>
      </c>
      <c r="K11">
        <v>59049</v>
      </c>
      <c r="L11">
        <v>65536</v>
      </c>
    </row>
    <row r="12" spans="1:9" ht="26.25" customHeight="1">
      <c r="A12" s="3" t="s">
        <v>34</v>
      </c>
      <c r="I12" s="6"/>
    </row>
    <row r="13" spans="1:12" ht="51">
      <c r="A13" t="s">
        <v>84</v>
      </c>
      <c r="B13" s="1" t="str">
        <f>K13&amp;" : "&amp;L13</f>
        <v>9 : 10</v>
      </c>
      <c r="C13" s="9">
        <f>K13/L13</f>
        <v>0.9</v>
      </c>
      <c r="D13" s="12" t="s">
        <v>217</v>
      </c>
      <c r="E13" s="1">
        <f>F13-F$14</f>
        <v>-18</v>
      </c>
      <c r="F13" s="1">
        <v>182</v>
      </c>
      <c r="G13" s="1" t="s">
        <v>19</v>
      </c>
      <c r="H13" s="1" t="s">
        <v>24</v>
      </c>
      <c r="I13" s="6">
        <f>$I$3*L13/K13</f>
        <v>488.8888888888889</v>
      </c>
      <c r="J13" s="6">
        <f t="shared" si="0"/>
        <v>244.44444444444446</v>
      </c>
      <c r="K13">
        <v>9</v>
      </c>
      <c r="L13">
        <v>10</v>
      </c>
    </row>
    <row r="14" spans="1:13" ht="38.25">
      <c r="A14" t="s">
        <v>83</v>
      </c>
      <c r="C14" s="9">
        <f>1/M14</f>
        <v>0.8908987181403393</v>
      </c>
      <c r="D14" s="12" t="s">
        <v>94</v>
      </c>
      <c r="E14" s="1">
        <f>F14-F$14</f>
        <v>0</v>
      </c>
      <c r="F14" s="1">
        <v>200</v>
      </c>
      <c r="G14" s="1" t="s">
        <v>19</v>
      </c>
      <c r="H14" s="1" t="s">
        <v>24</v>
      </c>
      <c r="I14" s="6">
        <f>$I$3*M14</f>
        <v>493.8833012561241</v>
      </c>
      <c r="J14" s="6">
        <f t="shared" si="0"/>
        <v>246.94165062806206</v>
      </c>
      <c r="M14">
        <f>2^(1/6)</f>
        <v>1.122462048309373</v>
      </c>
    </row>
    <row r="15" spans="1:12" ht="12.75">
      <c r="A15" t="s">
        <v>85</v>
      </c>
      <c r="B15" s="1" t="str">
        <f>K15&amp;" : "&amp;L15</f>
        <v>8 : 9</v>
      </c>
      <c r="C15" s="9">
        <f>K15/L15</f>
        <v>0.8888888888888888</v>
      </c>
      <c r="E15" s="1">
        <f>F15-F$14</f>
        <v>4</v>
      </c>
      <c r="F15" s="1">
        <v>204</v>
      </c>
      <c r="G15" s="1" t="s">
        <v>19</v>
      </c>
      <c r="H15" s="1" t="s">
        <v>24</v>
      </c>
      <c r="I15" s="6">
        <f>$I$3*L15/K15</f>
        <v>495</v>
      </c>
      <c r="J15" s="6">
        <f t="shared" si="0"/>
        <v>247.5</v>
      </c>
      <c r="K15">
        <v>8</v>
      </c>
      <c r="L15">
        <v>9</v>
      </c>
    </row>
    <row r="16" spans="1:9" ht="24" customHeight="1">
      <c r="A16" s="3" t="s">
        <v>35</v>
      </c>
      <c r="I16" s="6"/>
    </row>
    <row r="17" spans="1:12" ht="12.75">
      <c r="A17" t="s">
        <v>64</v>
      </c>
      <c r="B17" s="1" t="str">
        <f>K17&amp;" : "&amp;L17</f>
        <v>27 : 32</v>
      </c>
      <c r="C17" s="9">
        <f>K17/L17</f>
        <v>0.84375</v>
      </c>
      <c r="E17" s="1">
        <f>F17-F$18</f>
        <v>-6</v>
      </c>
      <c r="F17" s="1">
        <v>294</v>
      </c>
      <c r="G17" s="1" t="s">
        <v>22</v>
      </c>
      <c r="H17" s="1" t="s">
        <v>0</v>
      </c>
      <c r="I17" s="6">
        <f>$I$3*L17/K17</f>
        <v>521.4814814814815</v>
      </c>
      <c r="J17" s="6">
        <f t="shared" si="0"/>
        <v>260.74074074074076</v>
      </c>
      <c r="K17">
        <v>27</v>
      </c>
      <c r="L17">
        <v>32</v>
      </c>
    </row>
    <row r="18" spans="1:13" ht="33.75" customHeight="1">
      <c r="A18" t="s">
        <v>65</v>
      </c>
      <c r="C18" s="9">
        <f>1/M18</f>
        <v>0.8408964152537144</v>
      </c>
      <c r="E18" s="1">
        <f>F18-F$18</f>
        <v>0</v>
      </c>
      <c r="F18" s="1">
        <v>300</v>
      </c>
      <c r="G18" s="1" t="s">
        <v>22</v>
      </c>
      <c r="H18" s="1" t="s">
        <v>0</v>
      </c>
      <c r="I18" s="6">
        <f>$I$3*M18</f>
        <v>523.2511306011974</v>
      </c>
      <c r="J18" s="6">
        <f t="shared" si="0"/>
        <v>261.6255653005987</v>
      </c>
      <c r="M18">
        <f>M8^3</f>
        <v>1.1892071150027212</v>
      </c>
    </row>
    <row r="19" spans="1:12" ht="12.75">
      <c r="A19" t="s">
        <v>66</v>
      </c>
      <c r="B19" s="1" t="str">
        <f>K19&amp;" : "&amp;L19</f>
        <v>5 : 6</v>
      </c>
      <c r="C19" s="9">
        <f>K19/L19</f>
        <v>0.8333333333333334</v>
      </c>
      <c r="E19" s="1">
        <f>F19-F$18</f>
        <v>16</v>
      </c>
      <c r="F19" s="1">
        <v>316</v>
      </c>
      <c r="G19" s="1" t="s">
        <v>22</v>
      </c>
      <c r="H19" s="1" t="s">
        <v>0</v>
      </c>
      <c r="I19" s="6">
        <f>$I$3*L19/K19</f>
        <v>528</v>
      </c>
      <c r="J19" s="6">
        <f t="shared" si="0"/>
        <v>264</v>
      </c>
      <c r="K19">
        <v>5</v>
      </c>
      <c r="L19">
        <v>6</v>
      </c>
    </row>
    <row r="20" spans="1:9" ht="32.25" customHeight="1">
      <c r="A20" s="3" t="s">
        <v>36</v>
      </c>
      <c r="I20" s="6"/>
    </row>
    <row r="21" spans="1:12" ht="12.75">
      <c r="A21" t="s">
        <v>67</v>
      </c>
      <c r="B21" s="1" t="str">
        <f>K21&amp;" : "&amp;L21</f>
        <v>4 : 5</v>
      </c>
      <c r="C21" s="9">
        <f>K21/L21</f>
        <v>0.8</v>
      </c>
      <c r="E21" s="1">
        <f>F21-F$22</f>
        <v>-14</v>
      </c>
      <c r="F21" s="1">
        <v>386</v>
      </c>
      <c r="G21" s="1" t="s">
        <v>21</v>
      </c>
      <c r="H21" s="1" t="s">
        <v>15</v>
      </c>
      <c r="I21" s="6">
        <f>$I$3*L21/K21</f>
        <v>550</v>
      </c>
      <c r="J21" s="6">
        <f t="shared" si="0"/>
        <v>275</v>
      </c>
      <c r="K21">
        <v>4</v>
      </c>
      <c r="L21">
        <v>5</v>
      </c>
    </row>
    <row r="22" spans="1:13" ht="33.75" customHeight="1">
      <c r="A22" t="s">
        <v>68</v>
      </c>
      <c r="C22" s="9">
        <f>1/M22</f>
        <v>0.7937005259840997</v>
      </c>
      <c r="D22" s="12" t="s">
        <v>95</v>
      </c>
      <c r="E22" s="1">
        <f>F22-F$22</f>
        <v>0</v>
      </c>
      <c r="F22" s="1">
        <v>400</v>
      </c>
      <c r="G22" s="1" t="s">
        <v>21</v>
      </c>
      <c r="H22" s="1" t="s">
        <v>15</v>
      </c>
      <c r="I22" s="6">
        <f>$I$3*M22</f>
        <v>554.3652619537442</v>
      </c>
      <c r="J22" s="6">
        <f t="shared" si="0"/>
        <v>277.1826309768721</v>
      </c>
      <c r="M22">
        <f>M$8^4</f>
        <v>1.2599210498948732</v>
      </c>
    </row>
    <row r="23" spans="1:12" ht="12.75">
      <c r="A23" t="s">
        <v>69</v>
      </c>
      <c r="B23" s="1" t="str">
        <f>K23&amp;" : "&amp;L23</f>
        <v>64 : 81</v>
      </c>
      <c r="C23" s="9">
        <f>K23/L23</f>
        <v>0.7901234567901234</v>
      </c>
      <c r="E23" s="1">
        <f>F23-F$22</f>
        <v>8</v>
      </c>
      <c r="F23" s="1">
        <v>408</v>
      </c>
      <c r="G23" s="1" t="s">
        <v>21</v>
      </c>
      <c r="H23" s="1" t="s">
        <v>15</v>
      </c>
      <c r="I23" s="6">
        <f>$I$3*L23/K23</f>
        <v>556.875</v>
      </c>
      <c r="J23" s="6">
        <f t="shared" si="0"/>
        <v>278.4375</v>
      </c>
      <c r="K23">
        <v>64</v>
      </c>
      <c r="L23">
        <v>81</v>
      </c>
    </row>
    <row r="24" spans="1:9" ht="25.5" customHeight="1">
      <c r="A24" s="3" t="s">
        <v>37</v>
      </c>
      <c r="I24" s="6"/>
    </row>
    <row r="25" spans="1:12" ht="12.75">
      <c r="A25" t="s">
        <v>70</v>
      </c>
      <c r="B25" s="1" t="str">
        <f>K25&amp;" : "&amp;L25</f>
        <v>3 : 4</v>
      </c>
      <c r="C25" s="9">
        <f>K25/L25</f>
        <v>0.75</v>
      </c>
      <c r="E25" s="1">
        <f>F25-F$26</f>
        <v>-2</v>
      </c>
      <c r="F25" s="1">
        <v>498</v>
      </c>
      <c r="G25" s="1" t="s">
        <v>27</v>
      </c>
      <c r="H25" s="1" t="s">
        <v>19</v>
      </c>
      <c r="I25" s="6">
        <f>$I$3*L25/K25</f>
        <v>586.6666666666666</v>
      </c>
      <c r="J25" s="6">
        <f t="shared" si="0"/>
        <v>293.3333333333333</v>
      </c>
      <c r="K25">
        <v>3</v>
      </c>
      <c r="L25">
        <v>4</v>
      </c>
    </row>
    <row r="26" spans="1:13" ht="36.75" customHeight="1">
      <c r="A26" t="s">
        <v>71</v>
      </c>
      <c r="C26" s="9">
        <f>1/M26</f>
        <v>0.7491535384383408</v>
      </c>
      <c r="E26" s="1">
        <f>F26-F$26</f>
        <v>0</v>
      </c>
      <c r="F26" s="1">
        <v>500</v>
      </c>
      <c r="G26" s="1" t="s">
        <v>27</v>
      </c>
      <c r="H26" s="1" t="s">
        <v>19</v>
      </c>
      <c r="I26" s="6">
        <f>$I$3*M26</f>
        <v>587.3295358348151</v>
      </c>
      <c r="J26" s="6">
        <f t="shared" si="0"/>
        <v>293.6647679174076</v>
      </c>
      <c r="M26">
        <f>M$8^5</f>
        <v>1.3348398541700344</v>
      </c>
    </row>
    <row r="27" ht="25.5" customHeight="1">
      <c r="A27" s="3" t="s">
        <v>38</v>
      </c>
    </row>
    <row r="28" spans="1:12" ht="12.75">
      <c r="A28" t="s">
        <v>41</v>
      </c>
      <c r="B28" s="1" t="str">
        <f>K28&amp;" : "&amp;L28</f>
        <v>729 : 1024</v>
      </c>
      <c r="C28" s="9">
        <f>K28/L28</f>
        <v>0.7119140625</v>
      </c>
      <c r="E28" s="1">
        <f>F28-F$30</f>
        <v>-17</v>
      </c>
      <c r="F28" s="1">
        <v>583</v>
      </c>
      <c r="G28" s="1" t="s">
        <v>29</v>
      </c>
      <c r="H28" s="1" t="s">
        <v>22</v>
      </c>
      <c r="I28" s="6">
        <f>$I$3*L28/K28</f>
        <v>618.0521262002743</v>
      </c>
      <c r="J28" s="6">
        <f t="shared" si="0"/>
        <v>309.02606310013715</v>
      </c>
      <c r="K28">
        <v>729</v>
      </c>
      <c r="L28">
        <v>1024</v>
      </c>
    </row>
    <row r="29" spans="1:12" ht="12.75">
      <c r="A29" t="s">
        <v>42</v>
      </c>
      <c r="B29" s="1" t="str">
        <f>K29&amp;" : "&amp;L29</f>
        <v>5 : 7</v>
      </c>
      <c r="C29" s="9">
        <f>K29/L29</f>
        <v>0.7142857142857143</v>
      </c>
      <c r="E29" s="1">
        <f>F29-F$30</f>
        <v>-12</v>
      </c>
      <c r="F29" s="1">
        <v>588</v>
      </c>
      <c r="G29" s="1" t="s">
        <v>29</v>
      </c>
      <c r="H29" s="1" t="s">
        <v>22</v>
      </c>
      <c r="I29" s="6">
        <f>$I$3*L29/K29</f>
        <v>616</v>
      </c>
      <c r="J29" s="6">
        <f t="shared" si="0"/>
        <v>308</v>
      </c>
      <c r="K29">
        <v>5</v>
      </c>
      <c r="L29">
        <v>7</v>
      </c>
    </row>
    <row r="30" spans="1:13" ht="27.75" customHeight="1">
      <c r="A30" t="s">
        <v>43</v>
      </c>
      <c r="C30" s="9">
        <f>1/M30</f>
        <v>0.7071067811865475</v>
      </c>
      <c r="D30" s="12" t="s">
        <v>96</v>
      </c>
      <c r="E30" s="1">
        <f>F30-F$30</f>
        <v>0</v>
      </c>
      <c r="F30" s="1">
        <v>600</v>
      </c>
      <c r="G30" s="1" t="s">
        <v>32</v>
      </c>
      <c r="H30" s="1" t="s">
        <v>31</v>
      </c>
      <c r="I30" s="6">
        <f>$I$3*M30</f>
        <v>622.2539674441618</v>
      </c>
      <c r="J30" s="6">
        <f t="shared" si="0"/>
        <v>311.1269837220809</v>
      </c>
      <c r="M30">
        <f>M$8^6</f>
        <v>1.4142135623730951</v>
      </c>
    </row>
    <row r="31" spans="1:12" ht="12.75">
      <c r="A31" t="s">
        <v>44</v>
      </c>
      <c r="B31" s="1" t="str">
        <f>K31&amp;" : "&amp;L31</f>
        <v>512 : 729</v>
      </c>
      <c r="C31" s="9">
        <f>K31/L31</f>
        <v>0.7023319615912208</v>
      </c>
      <c r="E31" s="1">
        <f>F31-F$30</f>
        <v>12</v>
      </c>
      <c r="F31" s="1">
        <v>612</v>
      </c>
      <c r="G31" s="1" t="s">
        <v>28</v>
      </c>
      <c r="H31" s="1" t="s">
        <v>30</v>
      </c>
      <c r="I31" s="6">
        <f>$I$3*L31/K31</f>
        <v>626.484375</v>
      </c>
      <c r="J31" s="6">
        <f t="shared" si="0"/>
        <v>313.2421875</v>
      </c>
      <c r="K31">
        <v>512</v>
      </c>
      <c r="L31">
        <v>729</v>
      </c>
    </row>
    <row r="32" spans="1:12" ht="12.75">
      <c r="A32" t="s">
        <v>45</v>
      </c>
      <c r="B32" s="1" t="str">
        <f>K32&amp;" : "&amp;L32</f>
        <v>7 : 10</v>
      </c>
      <c r="C32" s="9">
        <f>K32/L32</f>
        <v>0.7</v>
      </c>
      <c r="E32" s="1">
        <f>F32-F$30</f>
        <v>17</v>
      </c>
      <c r="F32" s="1">
        <v>617</v>
      </c>
      <c r="G32" s="1" t="s">
        <v>28</v>
      </c>
      <c r="H32" s="1" t="s">
        <v>30</v>
      </c>
      <c r="I32" s="6">
        <f>$I$3*L32/K32</f>
        <v>628.5714285714286</v>
      </c>
      <c r="J32" s="6">
        <f t="shared" si="0"/>
        <v>314.2857142857143</v>
      </c>
      <c r="K32">
        <v>7</v>
      </c>
      <c r="L32">
        <v>10</v>
      </c>
    </row>
    <row r="33" ht="29.25" customHeight="1">
      <c r="A33" s="3" t="s">
        <v>39</v>
      </c>
    </row>
    <row r="34" spans="1:13" ht="42" customHeight="1">
      <c r="A34" t="s">
        <v>72</v>
      </c>
      <c r="C34" s="9">
        <f>1/M34</f>
        <v>0.6674199270850171</v>
      </c>
      <c r="E34" s="1">
        <f>F34-F$34</f>
        <v>0</v>
      </c>
      <c r="F34" s="1">
        <v>700</v>
      </c>
      <c r="G34" s="1" t="s">
        <v>53</v>
      </c>
      <c r="H34" s="1" t="s">
        <v>21</v>
      </c>
      <c r="I34" s="6">
        <f>$I$3*M34</f>
        <v>659.25511382574</v>
      </c>
      <c r="J34" s="6">
        <f t="shared" si="0"/>
        <v>329.62755691287</v>
      </c>
      <c r="M34">
        <f>M$8^7</f>
        <v>1.4983070768766817</v>
      </c>
    </row>
    <row r="35" spans="1:12" ht="12.75">
      <c r="A35" t="s">
        <v>73</v>
      </c>
      <c r="B35" s="1" t="str">
        <f>K35&amp;" : "&amp;L35</f>
        <v>2 : 3</v>
      </c>
      <c r="C35" s="9">
        <f>K35/L35</f>
        <v>0.6666666666666666</v>
      </c>
      <c r="E35" s="1">
        <f>F35-F$34</f>
        <v>2</v>
      </c>
      <c r="F35" s="1">
        <v>702</v>
      </c>
      <c r="G35" s="1" t="s">
        <v>53</v>
      </c>
      <c r="H35" s="1" t="s">
        <v>21</v>
      </c>
      <c r="I35" s="6">
        <f>$I$3*L35/K35</f>
        <v>660</v>
      </c>
      <c r="J35" s="6">
        <f t="shared" si="0"/>
        <v>330</v>
      </c>
      <c r="K35">
        <v>2</v>
      </c>
      <c r="L35">
        <v>3</v>
      </c>
    </row>
    <row r="36" spans="1:10" ht="12.75">
      <c r="A36" s="3" t="s">
        <v>47</v>
      </c>
      <c r="J36" s="6">
        <f t="shared" si="0"/>
        <v>0</v>
      </c>
    </row>
    <row r="37" spans="1:12" ht="12.75">
      <c r="A37" t="s">
        <v>48</v>
      </c>
      <c r="B37" s="1" t="str">
        <f>K37&amp;" : "&amp;L37</f>
        <v>81 : 128</v>
      </c>
      <c r="C37" s="9">
        <f>K37/L37</f>
        <v>0.6328125</v>
      </c>
      <c r="E37" s="1">
        <f>F37-F$38</f>
        <v>-8</v>
      </c>
      <c r="F37" s="1">
        <v>792</v>
      </c>
      <c r="G37" s="1" t="s">
        <v>46</v>
      </c>
      <c r="H37" s="1" t="s">
        <v>27</v>
      </c>
      <c r="I37" s="6">
        <f>$I$3*L37/K37</f>
        <v>695.3086419753087</v>
      </c>
      <c r="J37" s="6">
        <f t="shared" si="0"/>
        <v>347.65432098765433</v>
      </c>
      <c r="K37">
        <v>81</v>
      </c>
      <c r="L37">
        <v>128</v>
      </c>
    </row>
    <row r="38" spans="1:13" ht="35.25" customHeight="1">
      <c r="A38" t="s">
        <v>49</v>
      </c>
      <c r="C38" s="9">
        <f>1/M38</f>
        <v>0.6299605249474365</v>
      </c>
      <c r="E38" s="1">
        <f>F38-F$38</f>
        <v>0</v>
      </c>
      <c r="F38" s="1">
        <v>800</v>
      </c>
      <c r="G38" s="1" t="s">
        <v>40</v>
      </c>
      <c r="H38" s="1" t="s">
        <v>27</v>
      </c>
      <c r="I38" s="6">
        <f>$I$3*M38</f>
        <v>698.4564628660078</v>
      </c>
      <c r="J38" s="6">
        <f t="shared" si="0"/>
        <v>349.2282314330039</v>
      </c>
      <c r="M38">
        <f>M$8^8</f>
        <v>1.5874010519681996</v>
      </c>
    </row>
    <row r="39" spans="1:12" ht="12.75">
      <c r="A39" t="s">
        <v>50</v>
      </c>
      <c r="B39" s="1" t="str">
        <f>K39&amp;" : "&amp;L39</f>
        <v>5 : 8</v>
      </c>
      <c r="C39" s="9">
        <f>K39/L39</f>
        <v>0.625</v>
      </c>
      <c r="E39" s="1">
        <f>F39-F$38</f>
        <v>14</v>
      </c>
      <c r="F39" s="1">
        <v>814</v>
      </c>
      <c r="G39" s="1" t="s">
        <v>46</v>
      </c>
      <c r="H39" s="1" t="s">
        <v>27</v>
      </c>
      <c r="I39" s="6">
        <f>$I$3*L39/K39</f>
        <v>704</v>
      </c>
      <c r="J39" s="6">
        <f t="shared" si="0"/>
        <v>352</v>
      </c>
      <c r="K39">
        <v>5</v>
      </c>
      <c r="L39">
        <v>8</v>
      </c>
    </row>
    <row r="40" ht="12.75">
      <c r="A40" s="3" t="s">
        <v>51</v>
      </c>
    </row>
    <row r="41" spans="1:12" ht="12.75">
      <c r="A41" t="s">
        <v>74</v>
      </c>
      <c r="B41" s="1" t="str">
        <f>K41&amp;" : "&amp;L41</f>
        <v>3 : 5</v>
      </c>
      <c r="E41" s="1">
        <f>F41-F$42</f>
        <v>-16</v>
      </c>
      <c r="F41" s="1">
        <v>884</v>
      </c>
      <c r="G41" s="1" t="s">
        <v>1</v>
      </c>
      <c r="H41" s="1" t="s">
        <v>28</v>
      </c>
      <c r="I41" s="6">
        <f>$I$3*L41/K41</f>
        <v>733.3333333333334</v>
      </c>
      <c r="J41" s="6">
        <f t="shared" si="0"/>
        <v>366.6666666666667</v>
      </c>
      <c r="K41">
        <v>3</v>
      </c>
      <c r="L41">
        <v>5</v>
      </c>
    </row>
    <row r="42" spans="1:13" ht="36" customHeight="1">
      <c r="A42" t="s">
        <v>75</v>
      </c>
      <c r="C42" s="9">
        <f>1/M42</f>
        <v>0.5946035575013605</v>
      </c>
      <c r="E42" s="1">
        <f>F42-F$42</f>
        <v>0</v>
      </c>
      <c r="F42" s="1">
        <v>900</v>
      </c>
      <c r="G42" s="1" t="s">
        <v>1</v>
      </c>
      <c r="H42" s="1" t="s">
        <v>28</v>
      </c>
      <c r="I42" s="6">
        <f>$I$3*M42</f>
        <v>739.9888454232689</v>
      </c>
      <c r="J42" s="6">
        <f t="shared" si="0"/>
        <v>369.99442271163446</v>
      </c>
      <c r="M42">
        <f>M$8^9</f>
        <v>1.6817928305074292</v>
      </c>
    </row>
    <row r="43" spans="1:12" ht="12.75">
      <c r="A43" t="s">
        <v>76</v>
      </c>
      <c r="B43" s="1" t="str">
        <f>K43&amp;" : "&amp;L43</f>
        <v>16 : 27</v>
      </c>
      <c r="C43" s="9">
        <f>K43/L43</f>
        <v>0.5925925925925926</v>
      </c>
      <c r="E43" s="1">
        <f>F43-F$42</f>
        <v>6</v>
      </c>
      <c r="F43" s="1">
        <v>906</v>
      </c>
      <c r="G43" s="1" t="s">
        <v>1</v>
      </c>
      <c r="H43" s="1" t="s">
        <v>28</v>
      </c>
      <c r="I43" s="6">
        <f>$I$3*L43/K43</f>
        <v>742.5</v>
      </c>
      <c r="J43" s="6">
        <f t="shared" si="0"/>
        <v>371.25</v>
      </c>
      <c r="K43">
        <v>16</v>
      </c>
      <c r="L43">
        <v>27</v>
      </c>
    </row>
    <row r="44" ht="12.75">
      <c r="A44" s="3" t="s">
        <v>52</v>
      </c>
    </row>
    <row r="45" spans="1:12" ht="12.75">
      <c r="A45" t="s">
        <v>77</v>
      </c>
      <c r="B45" s="1" t="str">
        <f>K45&amp;" : "&amp;L45</f>
        <v>4 : 7</v>
      </c>
      <c r="C45" s="9">
        <f>K45/L45</f>
        <v>0.5714285714285714</v>
      </c>
      <c r="E45" s="1">
        <f>F45-F$47</f>
        <v>-31</v>
      </c>
      <c r="F45" s="1">
        <v>969</v>
      </c>
      <c r="G45" s="1" t="s">
        <v>12</v>
      </c>
      <c r="H45" s="1" t="s">
        <v>53</v>
      </c>
      <c r="I45" s="6">
        <f>$I$3*L45/K45</f>
        <v>770</v>
      </c>
      <c r="J45" s="6">
        <f t="shared" si="0"/>
        <v>385</v>
      </c>
      <c r="K45">
        <v>4</v>
      </c>
      <c r="L45">
        <v>7</v>
      </c>
    </row>
    <row r="46" spans="1:12" ht="12.75">
      <c r="A46" t="s">
        <v>78</v>
      </c>
      <c r="B46" s="1" t="str">
        <f>K46&amp;" : "&amp;L46</f>
        <v>9 : 16</v>
      </c>
      <c r="C46" s="9">
        <f>K46/L46</f>
        <v>0.5625</v>
      </c>
      <c r="E46" s="1">
        <f>F46-F$47</f>
        <v>-4</v>
      </c>
      <c r="F46" s="1">
        <v>996</v>
      </c>
      <c r="G46" s="1" t="s">
        <v>12</v>
      </c>
      <c r="H46" s="1" t="s">
        <v>53</v>
      </c>
      <c r="I46" s="6">
        <f>$I$3*L46/K46</f>
        <v>782.2222222222222</v>
      </c>
      <c r="J46" s="6">
        <f t="shared" si="0"/>
        <v>391.1111111111111</v>
      </c>
      <c r="K46">
        <v>9</v>
      </c>
      <c r="L46">
        <v>16</v>
      </c>
    </row>
    <row r="47" spans="1:13" ht="41.25" customHeight="1">
      <c r="A47" t="s">
        <v>79</v>
      </c>
      <c r="C47" s="9">
        <f>1/M47</f>
        <v>0.5612310241546864</v>
      </c>
      <c r="E47" s="1">
        <f>F47-F$47</f>
        <v>0</v>
      </c>
      <c r="F47" s="1">
        <v>1000</v>
      </c>
      <c r="G47" s="1" t="s">
        <v>12</v>
      </c>
      <c r="H47" s="1" t="s">
        <v>53</v>
      </c>
      <c r="I47" s="6">
        <f>$I$3*M47</f>
        <v>783.9908719634986</v>
      </c>
      <c r="J47" s="6">
        <f t="shared" si="0"/>
        <v>391.9954359817493</v>
      </c>
      <c r="M47">
        <f>M$8^10</f>
        <v>1.7817974362806788</v>
      </c>
    </row>
    <row r="48" ht="12.75">
      <c r="A48" s="3" t="s">
        <v>54</v>
      </c>
    </row>
    <row r="49" spans="1:13" ht="31.5" customHeight="1">
      <c r="A49" t="s">
        <v>80</v>
      </c>
      <c r="C49" s="9">
        <f>1/M49</f>
        <v>0.5297315471796475</v>
      </c>
      <c r="E49" s="1">
        <f>F49-F$49</f>
        <v>0</v>
      </c>
      <c r="F49" s="1">
        <v>1100</v>
      </c>
      <c r="G49" s="1" t="s">
        <v>24</v>
      </c>
      <c r="H49" s="1" t="s">
        <v>56</v>
      </c>
      <c r="I49" s="6">
        <f>$I$3*M49</f>
        <v>830.6093951598905</v>
      </c>
      <c r="J49" s="6">
        <f t="shared" si="0"/>
        <v>415.30469757994524</v>
      </c>
      <c r="M49">
        <f>M$8^11</f>
        <v>1.8877486253633875</v>
      </c>
    </row>
    <row r="50" spans="1:12" ht="20.25" customHeight="1">
      <c r="A50" t="s">
        <v>81</v>
      </c>
      <c r="B50" s="1" t="str">
        <f>K50&amp;" : "&amp;L50</f>
        <v>128 : 243</v>
      </c>
      <c r="C50" s="9">
        <f>K50/L50</f>
        <v>0.5267489711934157</v>
      </c>
      <c r="E50" s="1">
        <f>F50-F$49</f>
        <v>10</v>
      </c>
      <c r="F50" s="1">
        <v>1110</v>
      </c>
      <c r="G50" s="1" t="s">
        <v>24</v>
      </c>
      <c r="H50" s="1" t="s">
        <v>56</v>
      </c>
      <c r="I50" s="6">
        <f>$I$3*L50/K50</f>
        <v>835.3125</v>
      </c>
      <c r="J50" s="6">
        <f t="shared" si="0"/>
        <v>417.65625</v>
      </c>
      <c r="K50">
        <v>128</v>
      </c>
      <c r="L50">
        <v>243</v>
      </c>
    </row>
    <row r="51" spans="1:13" ht="12.75">
      <c r="A51" s="3" t="s">
        <v>55</v>
      </c>
      <c r="G51" s="1" t="s">
        <v>0</v>
      </c>
      <c r="M51">
        <v>2</v>
      </c>
    </row>
    <row r="52" spans="1:12" ht="12.75">
      <c r="A52" t="s">
        <v>82</v>
      </c>
      <c r="B52" s="2" t="s">
        <v>62</v>
      </c>
      <c r="C52" s="9">
        <f>K52/L52</f>
        <v>0.5</v>
      </c>
      <c r="E52" s="1">
        <v>0</v>
      </c>
      <c r="F52" s="1">
        <v>1200</v>
      </c>
      <c r="H52" s="1" t="s">
        <v>1</v>
      </c>
      <c r="I52" s="6">
        <f>$I$3*M51</f>
        <v>880</v>
      </c>
      <c r="J52" s="6">
        <f t="shared" si="0"/>
        <v>440</v>
      </c>
      <c r="K52">
        <v>1</v>
      </c>
      <c r="L52">
        <v>2</v>
      </c>
    </row>
  </sheetData>
  <mergeCells count="1">
    <mergeCell ref="B1:C1"/>
  </mergeCells>
  <printOptions/>
  <pageMargins left="0.75" right="0.75" top="1" bottom="1" header="0.5" footer="0.5"/>
  <pageSetup fitToHeight="3" fitToWidth="1" horizontalDpi="300" verticalDpi="300" orientation="landscape" paperSize="9" scale="74" r:id="rId14"/>
  <legacyDrawing r:id="rId13"/>
  <oleObjects>
    <oleObject progId="Equation.3" shapeId="362459" r:id="rId2"/>
    <oleObject progId="Equation.3" shapeId="568005" r:id="rId3"/>
    <oleObject progId="Equation.3" shapeId="592604" r:id="rId4"/>
    <oleObject progId="Equation.3" shapeId="662707" r:id="rId5"/>
    <oleObject progId="Equation.3" shapeId="703934" r:id="rId6"/>
    <oleObject progId="Equation.3" shapeId="713462" r:id="rId7"/>
    <oleObject progId="Equation.3" shapeId="785346" r:id="rId8"/>
    <oleObject progId="Equation.3" shapeId="819249" r:id="rId9"/>
    <oleObject progId="Equation.3" shapeId="860275" r:id="rId10"/>
    <oleObject progId="Equation.3" shapeId="919190" r:id="rId11"/>
    <oleObject progId="Equation.3" shapeId="934167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2" max="2" width="22.00390625" style="0" customWidth="1"/>
    <col min="4" max="4" width="21.7109375" style="0" customWidth="1"/>
    <col min="9" max="9" width="12.421875" style="0" customWidth="1"/>
  </cols>
  <sheetData>
    <row r="1" spans="1:15" ht="51">
      <c r="A1" s="3" t="s">
        <v>13</v>
      </c>
      <c r="B1" s="21" t="s">
        <v>3</v>
      </c>
      <c r="C1" s="21"/>
      <c r="D1" s="10" t="s">
        <v>119</v>
      </c>
      <c r="E1" s="4" t="s">
        <v>115</v>
      </c>
      <c r="F1" s="18" t="s">
        <v>116</v>
      </c>
      <c r="G1" s="4" t="s">
        <v>6</v>
      </c>
      <c r="H1" s="14" t="s">
        <v>7</v>
      </c>
      <c r="I1" s="6" t="s">
        <v>93</v>
      </c>
      <c r="J1" s="3" t="s">
        <v>91</v>
      </c>
      <c r="K1" s="3" t="s">
        <v>92</v>
      </c>
      <c r="L1" s="3" t="s">
        <v>20</v>
      </c>
      <c r="O1" s="4" t="s">
        <v>5</v>
      </c>
    </row>
    <row r="2" spans="1:15" ht="19.5" customHeight="1">
      <c r="A2" t="s">
        <v>111</v>
      </c>
      <c r="B2" s="4"/>
      <c r="C2" s="7"/>
      <c r="D2" s="17" t="s">
        <v>112</v>
      </c>
      <c r="E2" s="4"/>
      <c r="F2" s="5"/>
      <c r="G2" s="4" t="s">
        <v>117</v>
      </c>
      <c r="H2" s="15"/>
      <c r="I2" s="6">
        <v>195.55</v>
      </c>
      <c r="J2" s="3"/>
      <c r="K2" s="3"/>
      <c r="L2" s="3"/>
      <c r="O2" s="4"/>
    </row>
    <row r="3" spans="1:15" ht="33.75">
      <c r="A3" s="3" t="s">
        <v>61</v>
      </c>
      <c r="B3" s="4"/>
      <c r="C3" s="7"/>
      <c r="D3" s="17" t="s">
        <v>113</v>
      </c>
      <c r="E3" s="4"/>
      <c r="F3" s="5"/>
      <c r="G3" s="4" t="s">
        <v>118</v>
      </c>
      <c r="H3" s="15"/>
      <c r="I3" s="6">
        <f>H49/4</f>
        <v>195.99771799087466</v>
      </c>
      <c r="J3" s="3"/>
      <c r="K3" s="3"/>
      <c r="L3" s="3"/>
      <c r="O3" s="4"/>
    </row>
    <row r="4" spans="1:15" ht="25.5">
      <c r="A4" t="s">
        <v>26</v>
      </c>
      <c r="B4" s="2" t="s">
        <v>8</v>
      </c>
      <c r="C4" s="8">
        <v>1</v>
      </c>
      <c r="D4" s="11" t="s">
        <v>58</v>
      </c>
      <c r="E4" s="19" t="s">
        <v>120</v>
      </c>
      <c r="F4" s="1">
        <v>0</v>
      </c>
      <c r="G4" s="1" t="s">
        <v>1</v>
      </c>
      <c r="H4" s="6">
        <v>440</v>
      </c>
      <c r="I4" s="6">
        <f>H4/2</f>
        <v>220</v>
      </c>
      <c r="M4">
        <f>(H4/I27-1.5)*H4</f>
        <v>-0.7448861742601309</v>
      </c>
      <c r="N4">
        <f>1/M4</f>
        <v>-1.3424869927184038</v>
      </c>
      <c r="O4" s="1" t="s">
        <v>0</v>
      </c>
    </row>
    <row r="5" spans="1:15" ht="26.25" customHeight="1">
      <c r="A5" s="13" t="s">
        <v>114</v>
      </c>
      <c r="B5" s="1" t="str">
        <f>J5&amp;" : "&amp;K5</f>
        <v>80 : 81</v>
      </c>
      <c r="C5" s="9">
        <f>J5/K5</f>
        <v>0.9876543209876543</v>
      </c>
      <c r="D5" s="12" t="s">
        <v>122</v>
      </c>
      <c r="E5" s="1">
        <v>22</v>
      </c>
      <c r="F5" s="1">
        <v>22</v>
      </c>
      <c r="G5" s="1" t="s">
        <v>1</v>
      </c>
      <c r="H5" s="6">
        <f>$H$4*K5/J5</f>
        <v>445.5</v>
      </c>
      <c r="I5" s="6">
        <f aca="true" t="shared" si="0" ref="I5:I55">H5/2</f>
        <v>222.75</v>
      </c>
      <c r="J5">
        <v>80</v>
      </c>
      <c r="K5">
        <v>81</v>
      </c>
      <c r="O5" s="1" t="s">
        <v>0</v>
      </c>
    </row>
    <row r="6" spans="1:15" ht="25.5">
      <c r="A6" s="3" t="s">
        <v>90</v>
      </c>
      <c r="B6" s="1" t="str">
        <f>J6&amp;" : "&amp;K6</f>
        <v>524288 : 531441</v>
      </c>
      <c r="C6" s="9">
        <f>J6/K6</f>
        <v>0.9865403685451443</v>
      </c>
      <c r="D6" s="12" t="s">
        <v>108</v>
      </c>
      <c r="E6" s="1">
        <v>24</v>
      </c>
      <c r="F6" s="1">
        <v>24</v>
      </c>
      <c r="G6" s="1" t="s">
        <v>10</v>
      </c>
      <c r="H6" s="6">
        <f>$H$4*K6/J6</f>
        <v>446.00303649902344</v>
      </c>
      <c r="I6" s="6">
        <f t="shared" si="0"/>
        <v>223.00151824951172</v>
      </c>
      <c r="J6">
        <v>524288</v>
      </c>
      <c r="K6">
        <v>531441</v>
      </c>
      <c r="M6">
        <f>3^12</f>
        <v>531441</v>
      </c>
      <c r="N6">
        <f>2^19</f>
        <v>524288</v>
      </c>
      <c r="O6" s="1" t="s">
        <v>9</v>
      </c>
    </row>
    <row r="7" spans="1:15" ht="12.75">
      <c r="A7" s="3" t="s">
        <v>33</v>
      </c>
      <c r="B7" s="1"/>
      <c r="C7" s="9"/>
      <c r="D7" s="12"/>
      <c r="E7" s="1"/>
      <c r="F7" s="1"/>
      <c r="G7" s="1"/>
      <c r="H7" s="6"/>
      <c r="I7" s="6"/>
      <c r="O7" s="1"/>
    </row>
    <row r="8" spans="1:15" ht="12.75">
      <c r="A8" s="3" t="s">
        <v>89</v>
      </c>
      <c r="B8" s="1" t="str">
        <f>J8&amp;" : "&amp;K8</f>
        <v>243 : 256</v>
      </c>
      <c r="C8" s="9">
        <f>J8/K8</f>
        <v>0.94921875</v>
      </c>
      <c r="D8" s="12"/>
      <c r="E8" s="1">
        <f>F8-F$9</f>
        <v>-10</v>
      </c>
      <c r="F8" s="1">
        <v>90</v>
      </c>
      <c r="G8" s="1" t="s">
        <v>12</v>
      </c>
      <c r="H8" s="6">
        <f>$H$4*K8/J8</f>
        <v>463.53909465020575</v>
      </c>
      <c r="I8" s="6">
        <f t="shared" si="0"/>
        <v>231.76954732510288</v>
      </c>
      <c r="J8">
        <v>243</v>
      </c>
      <c r="K8">
        <v>256</v>
      </c>
      <c r="O8" s="1" t="s">
        <v>11</v>
      </c>
    </row>
    <row r="9" spans="1:15" ht="51" customHeight="1">
      <c r="A9" t="s">
        <v>88</v>
      </c>
      <c r="B9" t="s">
        <v>97</v>
      </c>
      <c r="C9" s="9">
        <f>1/L9</f>
        <v>0.9438743126816934</v>
      </c>
      <c r="D9" s="12" t="s">
        <v>63</v>
      </c>
      <c r="E9" s="1" t="s">
        <v>121</v>
      </c>
      <c r="F9" s="1">
        <v>100</v>
      </c>
      <c r="G9" s="1" t="s">
        <v>18</v>
      </c>
      <c r="H9" s="6">
        <f>$H$4*L9</f>
        <v>466.1637615180899</v>
      </c>
      <c r="I9" s="6">
        <f t="shared" si="0"/>
        <v>233.08188075904496</v>
      </c>
      <c r="L9">
        <f>2^(1/12)</f>
        <v>1.0594630943592953</v>
      </c>
      <c r="O9" s="1" t="s">
        <v>14</v>
      </c>
    </row>
    <row r="10" spans="1:11" ht="51">
      <c r="A10" s="22" t="s">
        <v>219</v>
      </c>
      <c r="B10" s="1" t="s">
        <v>216</v>
      </c>
      <c r="C10" s="9">
        <f>J10/K10</f>
        <v>0.9375</v>
      </c>
      <c r="D10" s="12" t="s">
        <v>218</v>
      </c>
      <c r="E10" s="1">
        <v>11</v>
      </c>
      <c r="F10" s="1">
        <v>111</v>
      </c>
      <c r="G10" s="1" t="s">
        <v>17</v>
      </c>
      <c r="H10" s="6">
        <f>$H$4*K10/J10</f>
        <v>469.3333333333333</v>
      </c>
      <c r="I10" s="6">
        <f>H10/2</f>
        <v>234.66666666666666</v>
      </c>
      <c r="J10">
        <v>15</v>
      </c>
      <c r="K10">
        <v>16</v>
      </c>
    </row>
    <row r="11" spans="1:15" ht="12.75">
      <c r="A11" t="s">
        <v>86</v>
      </c>
      <c r="B11" s="1" t="str">
        <f>J11&amp;" : "&amp;K11</f>
        <v>2048 : 2187</v>
      </c>
      <c r="C11" s="9">
        <f>J11/K11</f>
        <v>0.9364426154549611</v>
      </c>
      <c r="D11" s="12"/>
      <c r="E11" s="1">
        <f>F11-F$9</f>
        <v>14</v>
      </c>
      <c r="F11" s="1">
        <v>114</v>
      </c>
      <c r="G11" s="1" t="s">
        <v>17</v>
      </c>
      <c r="H11" s="6">
        <f>$H$4*K11/J11</f>
        <v>469.86328125</v>
      </c>
      <c r="I11" s="6">
        <f t="shared" si="0"/>
        <v>234.931640625</v>
      </c>
      <c r="J11">
        <v>2048</v>
      </c>
      <c r="K11">
        <v>2187</v>
      </c>
      <c r="O11" s="1" t="s">
        <v>15</v>
      </c>
    </row>
    <row r="12" spans="1:15" ht="12.75">
      <c r="A12" t="s">
        <v>87</v>
      </c>
      <c r="B12" s="1" t="str">
        <f>J12&amp;" : "&amp;K12</f>
        <v>59049 : 65536</v>
      </c>
      <c r="C12" s="9">
        <f>J12/K12</f>
        <v>0.9010162353515625</v>
      </c>
      <c r="D12" s="12"/>
      <c r="E12" s="1">
        <f>F12-F$15</f>
        <v>-20</v>
      </c>
      <c r="F12" s="1">
        <v>180</v>
      </c>
      <c r="G12" s="1" t="s">
        <v>23</v>
      </c>
      <c r="H12" s="6">
        <f>$H$4*K12/J12</f>
        <v>488.3374824298464</v>
      </c>
      <c r="I12" s="6">
        <f t="shared" si="0"/>
        <v>244.1687412149232</v>
      </c>
      <c r="J12">
        <v>59049</v>
      </c>
      <c r="K12">
        <v>65536</v>
      </c>
      <c r="O12" s="1" t="s">
        <v>16</v>
      </c>
    </row>
    <row r="13" spans="1:15" ht="12.75">
      <c r="A13" s="3" t="s">
        <v>34</v>
      </c>
      <c r="B13" s="1"/>
      <c r="C13" s="9"/>
      <c r="D13" s="12"/>
      <c r="E13" s="1"/>
      <c r="F13" s="1"/>
      <c r="G13" s="1"/>
      <c r="H13" s="6"/>
      <c r="I13" s="6"/>
      <c r="O13" s="1"/>
    </row>
    <row r="14" spans="1:15" ht="51">
      <c r="A14" t="s">
        <v>123</v>
      </c>
      <c r="B14" s="1" t="str">
        <f>J14&amp;" : "&amp;K14</f>
        <v>9 : 10</v>
      </c>
      <c r="C14" s="9">
        <f>J14/K14</f>
        <v>0.9</v>
      </c>
      <c r="D14" s="12" t="s">
        <v>217</v>
      </c>
      <c r="E14" s="1">
        <f>F14-F$15</f>
        <v>-18</v>
      </c>
      <c r="F14" s="1">
        <v>182</v>
      </c>
      <c r="G14" s="1" t="s">
        <v>24</v>
      </c>
      <c r="H14" s="6">
        <f>$H$4*K14/J14</f>
        <v>488.8888888888889</v>
      </c>
      <c r="I14" s="6">
        <f t="shared" si="0"/>
        <v>244.44444444444446</v>
      </c>
      <c r="J14">
        <v>9</v>
      </c>
      <c r="K14">
        <v>10</v>
      </c>
      <c r="O14" s="1" t="s">
        <v>19</v>
      </c>
    </row>
    <row r="15" spans="1:15" ht="38.25">
      <c r="A15" t="s">
        <v>83</v>
      </c>
      <c r="B15" t="s">
        <v>98</v>
      </c>
      <c r="C15" s="9">
        <f>1/L15</f>
        <v>0.8908987181403393</v>
      </c>
      <c r="D15" s="12" t="s">
        <v>94</v>
      </c>
      <c r="E15" s="19" t="str">
        <f>E$9</f>
        <v>-</v>
      </c>
      <c r="F15" s="1">
        <v>200</v>
      </c>
      <c r="G15" s="1" t="s">
        <v>24</v>
      </c>
      <c r="H15" s="6">
        <f>$H$4*L15</f>
        <v>493.8833012561241</v>
      </c>
      <c r="I15" s="6">
        <f t="shared" si="0"/>
        <v>246.94165062806206</v>
      </c>
      <c r="L15">
        <f>2^(1/6)</f>
        <v>1.122462048309373</v>
      </c>
      <c r="O15" s="1" t="s">
        <v>19</v>
      </c>
    </row>
    <row r="16" spans="1:15" ht="12.75">
      <c r="A16" t="s">
        <v>124</v>
      </c>
      <c r="B16" s="1" t="str">
        <f>J16&amp;" : "&amp;K16</f>
        <v>8 : 9</v>
      </c>
      <c r="C16" s="9">
        <f>J16/K16</f>
        <v>0.8888888888888888</v>
      </c>
      <c r="D16" s="12"/>
      <c r="E16" s="1">
        <f>F16-F$15</f>
        <v>4</v>
      </c>
      <c r="F16" s="1">
        <v>204</v>
      </c>
      <c r="G16" s="1" t="s">
        <v>24</v>
      </c>
      <c r="H16" s="6">
        <f>$H$4*K16/J16</f>
        <v>495</v>
      </c>
      <c r="I16" s="6">
        <f t="shared" si="0"/>
        <v>247.5</v>
      </c>
      <c r="J16">
        <v>8</v>
      </c>
      <c r="K16">
        <v>9</v>
      </c>
      <c r="O16" s="1" t="s">
        <v>19</v>
      </c>
    </row>
    <row r="17" spans="1:15" ht="12.75">
      <c r="A17" s="3" t="s">
        <v>35</v>
      </c>
      <c r="B17" s="1"/>
      <c r="C17" s="9"/>
      <c r="D17" s="12"/>
      <c r="E17" s="1"/>
      <c r="F17" s="1"/>
      <c r="G17" s="1"/>
      <c r="H17" s="6"/>
      <c r="I17" s="6"/>
      <c r="O17" s="1"/>
    </row>
    <row r="18" spans="1:15" ht="12.75">
      <c r="A18" t="s">
        <v>64</v>
      </c>
      <c r="B18" s="1" t="str">
        <f>J18&amp;" : "&amp;K18</f>
        <v>27 : 32</v>
      </c>
      <c r="C18" s="9">
        <f>J18/K18</f>
        <v>0.84375</v>
      </c>
      <c r="D18" s="12"/>
      <c r="E18" s="1">
        <f>F18-F$19</f>
        <v>-6</v>
      </c>
      <c r="F18" s="1">
        <v>294</v>
      </c>
      <c r="G18" s="1" t="s">
        <v>0</v>
      </c>
      <c r="H18" s="6">
        <f>$H$4*K18/J18</f>
        <v>521.4814814814815</v>
      </c>
      <c r="I18" s="6">
        <f t="shared" si="0"/>
        <v>260.74074074074076</v>
      </c>
      <c r="J18">
        <v>27</v>
      </c>
      <c r="K18">
        <v>32</v>
      </c>
      <c r="O18" s="1" t="s">
        <v>22</v>
      </c>
    </row>
    <row r="19" spans="1:15" ht="12.75">
      <c r="A19" t="s">
        <v>65</v>
      </c>
      <c r="B19" t="s">
        <v>99</v>
      </c>
      <c r="C19" s="9">
        <f>1/L19</f>
        <v>0.8408964152537144</v>
      </c>
      <c r="D19" s="12"/>
      <c r="E19" s="19" t="str">
        <f>E$9</f>
        <v>-</v>
      </c>
      <c r="F19" s="1">
        <v>300</v>
      </c>
      <c r="G19" s="1" t="s">
        <v>0</v>
      </c>
      <c r="H19" s="6">
        <f>$H$4*L19</f>
        <v>523.2511306011974</v>
      </c>
      <c r="I19" s="6">
        <f t="shared" si="0"/>
        <v>261.6255653005987</v>
      </c>
      <c r="L19">
        <f>L9^3</f>
        <v>1.1892071150027212</v>
      </c>
      <c r="O19" s="1" t="s">
        <v>22</v>
      </c>
    </row>
    <row r="20" spans="1:15" ht="12.75">
      <c r="A20" t="s">
        <v>66</v>
      </c>
      <c r="B20" s="1" t="str">
        <f>J20&amp;" : "&amp;K20</f>
        <v>5 : 6</v>
      </c>
      <c r="C20" s="9">
        <f>J20/K20</f>
        <v>0.8333333333333334</v>
      </c>
      <c r="D20" s="12"/>
      <c r="E20" s="1">
        <f>F20-F$19</f>
        <v>16</v>
      </c>
      <c r="F20" s="1">
        <v>316</v>
      </c>
      <c r="G20" s="1" t="s">
        <v>0</v>
      </c>
      <c r="H20" s="6">
        <f>$H$4*K20/J20</f>
        <v>528</v>
      </c>
      <c r="I20" s="6">
        <f t="shared" si="0"/>
        <v>264</v>
      </c>
      <c r="J20">
        <v>5</v>
      </c>
      <c r="K20">
        <v>6</v>
      </c>
      <c r="O20" s="1" t="s">
        <v>22</v>
      </c>
    </row>
    <row r="21" spans="1:15" ht="12.75">
      <c r="A21" s="3" t="s">
        <v>36</v>
      </c>
      <c r="C21" s="9"/>
      <c r="D21" s="12"/>
      <c r="E21" s="1"/>
      <c r="F21" s="1"/>
      <c r="G21" s="1"/>
      <c r="H21" s="6"/>
      <c r="I21" s="6"/>
      <c r="O21" s="1"/>
    </row>
    <row r="22" spans="1:15" ht="12.75">
      <c r="A22" t="s">
        <v>67</v>
      </c>
      <c r="B22" s="1" t="str">
        <f>J22&amp;" : "&amp;K22</f>
        <v>4 : 5</v>
      </c>
      <c r="C22" s="9">
        <f>J22/K22</f>
        <v>0.8</v>
      </c>
      <c r="D22" s="12"/>
      <c r="E22" s="1">
        <f>F22-F$23</f>
        <v>-14</v>
      </c>
      <c r="F22" s="1">
        <v>386</v>
      </c>
      <c r="G22" s="1" t="s">
        <v>15</v>
      </c>
      <c r="H22" s="6">
        <f>$H$4*K22/J22</f>
        <v>550</v>
      </c>
      <c r="I22" s="6">
        <f t="shared" si="0"/>
        <v>275</v>
      </c>
      <c r="J22">
        <v>4</v>
      </c>
      <c r="K22">
        <v>5</v>
      </c>
      <c r="O22" s="1" t="s">
        <v>21</v>
      </c>
    </row>
    <row r="23" spans="1:15" ht="53.25" customHeight="1">
      <c r="A23" t="s">
        <v>68</v>
      </c>
      <c r="B23" t="s">
        <v>100</v>
      </c>
      <c r="C23" s="9">
        <f>1/L23</f>
        <v>0.7937005259840997</v>
      </c>
      <c r="D23" s="12" t="s">
        <v>95</v>
      </c>
      <c r="E23" s="19" t="str">
        <f>E$9</f>
        <v>-</v>
      </c>
      <c r="F23" s="1">
        <v>400</v>
      </c>
      <c r="G23" s="1" t="s">
        <v>15</v>
      </c>
      <c r="H23" s="6">
        <f>$H$4*L23</f>
        <v>554.3652619537442</v>
      </c>
      <c r="I23" s="6">
        <f t="shared" si="0"/>
        <v>277.1826309768721</v>
      </c>
      <c r="L23">
        <f>L$9^4</f>
        <v>1.2599210498948732</v>
      </c>
      <c r="O23" s="1" t="s">
        <v>21</v>
      </c>
    </row>
    <row r="24" spans="1:15" ht="12.75">
      <c r="A24" t="s">
        <v>69</v>
      </c>
      <c r="B24" s="1" t="str">
        <f>J24&amp;" : "&amp;K24</f>
        <v>64 : 81</v>
      </c>
      <c r="C24" s="9">
        <f>J24/K24</f>
        <v>0.7901234567901234</v>
      </c>
      <c r="D24" s="12"/>
      <c r="E24" s="1">
        <f>F24-F$23</f>
        <v>8</v>
      </c>
      <c r="F24" s="1">
        <v>408</v>
      </c>
      <c r="G24" s="1" t="s">
        <v>15</v>
      </c>
      <c r="H24" s="6">
        <f>$H$4*K24/J24</f>
        <v>556.875</v>
      </c>
      <c r="I24" s="6">
        <f t="shared" si="0"/>
        <v>278.4375</v>
      </c>
      <c r="J24">
        <v>64</v>
      </c>
      <c r="K24">
        <v>81</v>
      </c>
      <c r="O24" s="1" t="s">
        <v>21</v>
      </c>
    </row>
    <row r="25" spans="1:15" ht="12.75">
      <c r="A25" s="3" t="s">
        <v>37</v>
      </c>
      <c r="B25" s="1"/>
      <c r="C25" s="9"/>
      <c r="D25" s="12"/>
      <c r="E25" s="1"/>
      <c r="F25" s="1"/>
      <c r="G25" s="1"/>
      <c r="H25" s="6"/>
      <c r="I25" s="6"/>
      <c r="O25" s="1"/>
    </row>
    <row r="26" spans="1:15" ht="12.75">
      <c r="A26" t="s">
        <v>70</v>
      </c>
      <c r="B26" s="1" t="str">
        <f>J26&amp;" : "&amp;K26</f>
        <v>3 : 4</v>
      </c>
      <c r="C26" s="9">
        <f>J26/K26</f>
        <v>0.75</v>
      </c>
      <c r="D26" s="12"/>
      <c r="E26" s="1">
        <f>F26-F$27</f>
        <v>-2</v>
      </c>
      <c r="F26" s="1">
        <v>498</v>
      </c>
      <c r="G26" s="1" t="s">
        <v>19</v>
      </c>
      <c r="H26" s="6">
        <f>$H$4*K26/J26</f>
        <v>586.6666666666666</v>
      </c>
      <c r="I26" s="6">
        <f t="shared" si="0"/>
        <v>293.3333333333333</v>
      </c>
      <c r="J26">
        <v>3</v>
      </c>
      <c r="K26">
        <v>4</v>
      </c>
      <c r="O26" s="1" t="s">
        <v>27</v>
      </c>
    </row>
    <row r="27" spans="1:15" ht="12.75">
      <c r="A27" t="s">
        <v>71</v>
      </c>
      <c r="B27" t="s">
        <v>101</v>
      </c>
      <c r="C27" s="9">
        <f>1/L27</f>
        <v>0.7491535384383408</v>
      </c>
      <c r="D27" s="12"/>
      <c r="E27" s="19" t="str">
        <f>E$9</f>
        <v>-</v>
      </c>
      <c r="F27" s="1">
        <v>500</v>
      </c>
      <c r="G27" s="1" t="s">
        <v>19</v>
      </c>
      <c r="H27" s="6">
        <f>$H$4*L27</f>
        <v>587.3295358348151</v>
      </c>
      <c r="I27" s="6">
        <f t="shared" si="0"/>
        <v>293.6647679174076</v>
      </c>
      <c r="L27">
        <f>L$9^5</f>
        <v>1.3348398541700344</v>
      </c>
      <c r="M27">
        <f>(I27/I3-1.5)*I27</f>
        <v>-0.497151876111334</v>
      </c>
      <c r="N27">
        <f>1/M27</f>
        <v>-2.0114577618048783</v>
      </c>
      <c r="O27" s="1" t="s">
        <v>27</v>
      </c>
    </row>
    <row r="28" spans="1:15" ht="12.75">
      <c r="A28" s="3" t="s">
        <v>38</v>
      </c>
      <c r="B28" s="1"/>
      <c r="C28" s="9"/>
      <c r="D28" s="12"/>
      <c r="E28" s="1"/>
      <c r="F28" s="1"/>
      <c r="G28" s="1"/>
      <c r="H28" s="16"/>
      <c r="I28" s="6"/>
      <c r="O28" s="1"/>
    </row>
    <row r="29" spans="1:15" ht="12.75">
      <c r="A29" t="s">
        <v>41</v>
      </c>
      <c r="B29" s="1" t="str">
        <f>J29&amp;" : "&amp;K29</f>
        <v>729 : 1024</v>
      </c>
      <c r="C29" s="9">
        <f>J29/K29</f>
        <v>0.7119140625</v>
      </c>
      <c r="D29" s="12"/>
      <c r="E29" s="1">
        <f>F29-F$31</f>
        <v>-17</v>
      </c>
      <c r="F29" s="1">
        <v>583</v>
      </c>
      <c r="G29" s="1" t="s">
        <v>22</v>
      </c>
      <c r="H29" s="6">
        <f>$H$4*K29/J29</f>
        <v>618.0521262002743</v>
      </c>
      <c r="I29" s="6">
        <f t="shared" si="0"/>
        <v>309.02606310013715</v>
      </c>
      <c r="J29">
        <v>729</v>
      </c>
      <c r="K29">
        <v>1024</v>
      </c>
      <c r="O29" s="1" t="s">
        <v>29</v>
      </c>
    </row>
    <row r="30" spans="1:15" ht="12.75">
      <c r="A30" t="s">
        <v>42</v>
      </c>
      <c r="B30" s="1" t="str">
        <f>J30&amp;" : "&amp;K30</f>
        <v>5 : 7</v>
      </c>
      <c r="C30" s="9">
        <f>J30/K30</f>
        <v>0.7142857142857143</v>
      </c>
      <c r="D30" s="12"/>
      <c r="E30" s="1">
        <f>F30-F$31</f>
        <v>-12</v>
      </c>
      <c r="F30" s="1">
        <v>588</v>
      </c>
      <c r="G30" s="1" t="s">
        <v>22</v>
      </c>
      <c r="H30" s="6">
        <f>$H$4*K30/J30</f>
        <v>616</v>
      </c>
      <c r="I30" s="6">
        <f t="shared" si="0"/>
        <v>308</v>
      </c>
      <c r="J30">
        <v>5</v>
      </c>
      <c r="K30">
        <v>7</v>
      </c>
      <c r="O30" s="1" t="s">
        <v>29</v>
      </c>
    </row>
    <row r="31" spans="1:15" ht="63.75">
      <c r="A31" t="s">
        <v>43</v>
      </c>
      <c r="B31" t="s">
        <v>102</v>
      </c>
      <c r="C31" s="9">
        <f>1/L31</f>
        <v>0.7071067811865475</v>
      </c>
      <c r="D31" s="12" t="s">
        <v>109</v>
      </c>
      <c r="E31" s="19" t="str">
        <f>E$9</f>
        <v>-</v>
      </c>
      <c r="F31" s="1">
        <v>600</v>
      </c>
      <c r="G31" s="1" t="s">
        <v>31</v>
      </c>
      <c r="H31" s="6">
        <f>$H$4*L31</f>
        <v>622.2539674441618</v>
      </c>
      <c r="I31" s="6">
        <f t="shared" si="0"/>
        <v>311.1269837220809</v>
      </c>
      <c r="L31">
        <f>L$9^6</f>
        <v>1.4142135623730951</v>
      </c>
      <c r="O31" s="1" t="s">
        <v>32</v>
      </c>
    </row>
    <row r="32" spans="1:15" ht="12.75">
      <c r="A32" t="s">
        <v>44</v>
      </c>
      <c r="B32" s="1" t="str">
        <f>J32&amp;" : "&amp;K32</f>
        <v>512 : 729</v>
      </c>
      <c r="C32" s="9">
        <f>J32/K32</f>
        <v>0.7023319615912208</v>
      </c>
      <c r="D32" s="12"/>
      <c r="E32" s="1">
        <f>F32-F$31</f>
        <v>12</v>
      </c>
      <c r="F32" s="1">
        <v>612</v>
      </c>
      <c r="G32" s="1" t="s">
        <v>30</v>
      </c>
      <c r="H32" s="6">
        <f>$H$4*K32/J32</f>
        <v>626.484375</v>
      </c>
      <c r="I32" s="6">
        <f t="shared" si="0"/>
        <v>313.2421875</v>
      </c>
      <c r="J32">
        <v>512</v>
      </c>
      <c r="K32">
        <v>729</v>
      </c>
      <c r="O32" s="1" t="s">
        <v>28</v>
      </c>
    </row>
    <row r="33" spans="1:15" ht="12.75">
      <c r="A33" t="s">
        <v>45</v>
      </c>
      <c r="B33" s="1" t="str">
        <f>J33&amp;" : "&amp;K33</f>
        <v>7 : 10</v>
      </c>
      <c r="C33" s="9">
        <f>J33/K33</f>
        <v>0.7</v>
      </c>
      <c r="D33" s="12"/>
      <c r="E33" s="1">
        <f>F33-F$31</f>
        <v>17</v>
      </c>
      <c r="F33" s="1">
        <v>617</v>
      </c>
      <c r="G33" s="1" t="s">
        <v>30</v>
      </c>
      <c r="H33" s="6">
        <f>$H$4*K33/J33</f>
        <v>628.5714285714286</v>
      </c>
      <c r="I33" s="6">
        <f t="shared" si="0"/>
        <v>314.2857142857143</v>
      </c>
      <c r="J33">
        <v>7</v>
      </c>
      <c r="K33">
        <v>10</v>
      </c>
      <c r="O33" s="1" t="s">
        <v>28</v>
      </c>
    </row>
    <row r="34" spans="1:15" ht="12.75">
      <c r="A34" s="3" t="s">
        <v>39</v>
      </c>
      <c r="B34" s="1"/>
      <c r="C34" s="9"/>
      <c r="D34" s="12"/>
      <c r="E34" s="1"/>
      <c r="F34" s="1"/>
      <c r="G34" s="1"/>
      <c r="H34" s="16"/>
      <c r="I34" s="6"/>
      <c r="O34" s="1"/>
    </row>
    <row r="35" spans="1:15" ht="12.75">
      <c r="A35" t="s">
        <v>72</v>
      </c>
      <c r="B35" t="s">
        <v>103</v>
      </c>
      <c r="C35" s="9">
        <f>1/L35</f>
        <v>0.6674199270850171</v>
      </c>
      <c r="D35" s="12"/>
      <c r="E35" s="19" t="str">
        <f>E$9</f>
        <v>-</v>
      </c>
      <c r="F35" s="1">
        <v>700</v>
      </c>
      <c r="G35" s="1" t="s">
        <v>21</v>
      </c>
      <c r="H35" s="6">
        <f>$H$4*L35</f>
        <v>659.25511382574</v>
      </c>
      <c r="I35" s="6">
        <f t="shared" si="0"/>
        <v>329.62755691287</v>
      </c>
      <c r="L35">
        <f>L$9^7</f>
        <v>1.4983070768766817</v>
      </c>
      <c r="M35">
        <f>(L35-1.5)*H35</f>
        <v>-1.116068226361405</v>
      </c>
      <c r="N35">
        <f>1/M35</f>
        <v>-0.8960025707928183</v>
      </c>
      <c r="O35" s="1" t="s">
        <v>53</v>
      </c>
    </row>
    <row r="36" spans="1:15" ht="12.75">
      <c r="A36" t="s">
        <v>73</v>
      </c>
      <c r="B36" s="1" t="str">
        <f>J36&amp;" : "&amp;K36</f>
        <v>2 : 3</v>
      </c>
      <c r="C36" s="9">
        <f>J36/K36</f>
        <v>0.6666666666666666</v>
      </c>
      <c r="D36" s="12"/>
      <c r="E36" s="1">
        <f>F36-F$35</f>
        <v>2</v>
      </c>
      <c r="F36" s="1">
        <v>702</v>
      </c>
      <c r="G36" s="1" t="s">
        <v>21</v>
      </c>
      <c r="H36" s="6">
        <f>$H$4*K36/J36</f>
        <v>660</v>
      </c>
      <c r="I36" s="6">
        <f t="shared" si="0"/>
        <v>330</v>
      </c>
      <c r="J36">
        <v>2</v>
      </c>
      <c r="K36">
        <v>3</v>
      </c>
      <c r="O36" s="1" t="s">
        <v>53</v>
      </c>
    </row>
    <row r="37" spans="1:15" ht="12.75">
      <c r="A37" s="3" t="s">
        <v>47</v>
      </c>
      <c r="C37" s="9"/>
      <c r="D37" s="12"/>
      <c r="E37" s="1"/>
      <c r="F37" s="1"/>
      <c r="G37" s="1"/>
      <c r="H37" s="16"/>
      <c r="I37" s="6">
        <f t="shared" si="0"/>
        <v>0</v>
      </c>
      <c r="O37" s="1"/>
    </row>
    <row r="38" spans="1:15" ht="12.75">
      <c r="A38" t="s">
        <v>48</v>
      </c>
      <c r="B38" s="1" t="str">
        <f>J38&amp;" : "&amp;K38</f>
        <v>81 : 128</v>
      </c>
      <c r="C38" s="9">
        <f>J38/K38</f>
        <v>0.6328125</v>
      </c>
      <c r="D38" s="12"/>
      <c r="E38" s="1">
        <f>F38-F$39</f>
        <v>-8</v>
      </c>
      <c r="F38" s="1">
        <v>792</v>
      </c>
      <c r="G38" s="1" t="s">
        <v>27</v>
      </c>
      <c r="H38" s="6">
        <f>$H$4*K38/J38</f>
        <v>695.3086419753087</v>
      </c>
      <c r="I38" s="6">
        <f t="shared" si="0"/>
        <v>347.65432098765433</v>
      </c>
      <c r="J38">
        <v>81</v>
      </c>
      <c r="K38">
        <v>128</v>
      </c>
      <c r="O38" s="1" t="s">
        <v>46</v>
      </c>
    </row>
    <row r="39" spans="1:15" ht="12.75">
      <c r="A39" t="s">
        <v>49</v>
      </c>
      <c r="B39" t="s">
        <v>104</v>
      </c>
      <c r="C39" s="9">
        <f>1/L39</f>
        <v>0.6299605249474365</v>
      </c>
      <c r="D39" s="12"/>
      <c r="E39" s="19" t="str">
        <f>E$9</f>
        <v>-</v>
      </c>
      <c r="F39" s="1">
        <v>800</v>
      </c>
      <c r="G39" s="1" t="s">
        <v>27</v>
      </c>
      <c r="H39" s="6">
        <f>$H$4*L39</f>
        <v>698.4564628660078</v>
      </c>
      <c r="I39" s="6">
        <f t="shared" si="0"/>
        <v>349.2282314330039</v>
      </c>
      <c r="L39">
        <f>L$9^8</f>
        <v>1.5874010519681996</v>
      </c>
      <c r="O39" s="1" t="s">
        <v>40</v>
      </c>
    </row>
    <row r="40" spans="1:15" ht="25.5">
      <c r="A40" t="s">
        <v>125</v>
      </c>
      <c r="B40" s="1" t="str">
        <f>J40&amp;" : "&amp;K40</f>
        <v>5 : 8</v>
      </c>
      <c r="C40" s="9">
        <f>J40/K40</f>
        <v>0.625</v>
      </c>
      <c r="D40" s="12" t="s">
        <v>128</v>
      </c>
      <c r="E40" s="1">
        <f>F40-F$39</f>
        <v>14</v>
      </c>
      <c r="F40" s="1">
        <v>814</v>
      </c>
      <c r="G40" s="1" t="s">
        <v>27</v>
      </c>
      <c r="H40" s="6">
        <f>$H$4*K40/J40</f>
        <v>704</v>
      </c>
      <c r="I40" s="6">
        <f t="shared" si="0"/>
        <v>352</v>
      </c>
      <c r="J40">
        <v>5</v>
      </c>
      <c r="K40">
        <v>8</v>
      </c>
      <c r="O40" s="1" t="s">
        <v>46</v>
      </c>
    </row>
    <row r="41" spans="1:15" ht="12.75">
      <c r="A41" s="3" t="s">
        <v>51</v>
      </c>
      <c r="B41" s="1"/>
      <c r="C41" s="9"/>
      <c r="D41" s="12"/>
      <c r="E41" s="1"/>
      <c r="F41" s="1"/>
      <c r="G41" s="1"/>
      <c r="H41" s="16"/>
      <c r="I41" s="6"/>
      <c r="O41" s="1"/>
    </row>
    <row r="42" spans="1:15" ht="25.5">
      <c r="A42" t="s">
        <v>126</v>
      </c>
      <c r="B42" s="1" t="str">
        <f>J42&amp;" : "&amp;K42</f>
        <v>3 : 5</v>
      </c>
      <c r="C42" s="9"/>
      <c r="D42" s="12" t="s">
        <v>127</v>
      </c>
      <c r="E42" s="1">
        <f>F42-F$43</f>
        <v>-16</v>
      </c>
      <c r="F42" s="1">
        <v>884</v>
      </c>
      <c r="G42" s="1" t="s">
        <v>28</v>
      </c>
      <c r="H42" s="6">
        <f>$H$4*K42/J42</f>
        <v>733.3333333333334</v>
      </c>
      <c r="I42" s="6">
        <f t="shared" si="0"/>
        <v>366.6666666666667</v>
      </c>
      <c r="J42">
        <v>3</v>
      </c>
      <c r="K42">
        <v>5</v>
      </c>
      <c r="O42" s="1" t="s">
        <v>1</v>
      </c>
    </row>
    <row r="43" spans="1:15" ht="12.75">
      <c r="A43" t="s">
        <v>75</v>
      </c>
      <c r="B43" t="s">
        <v>105</v>
      </c>
      <c r="C43" s="9">
        <f>1/L43</f>
        <v>0.5946035575013605</v>
      </c>
      <c r="D43" s="12"/>
      <c r="E43" s="19" t="str">
        <f>E$9</f>
        <v>-</v>
      </c>
      <c r="F43" s="1">
        <v>900</v>
      </c>
      <c r="G43" s="1" t="s">
        <v>28</v>
      </c>
      <c r="H43" s="6">
        <f>$H$4*L43</f>
        <v>739.9888454232689</v>
      </c>
      <c r="I43" s="6">
        <f t="shared" si="0"/>
        <v>369.99442271163446</v>
      </c>
      <c r="L43">
        <f>L$9^9</f>
        <v>1.6817928305074292</v>
      </c>
      <c r="O43" s="1" t="s">
        <v>1</v>
      </c>
    </row>
    <row r="44" spans="1:15" ht="12.75">
      <c r="A44" t="s">
        <v>76</v>
      </c>
      <c r="B44" s="1" t="str">
        <f>J44&amp;" : "&amp;K44</f>
        <v>16 : 27</v>
      </c>
      <c r="C44" s="9">
        <f>J44/K44</f>
        <v>0.5925925925925926</v>
      </c>
      <c r="D44" s="12"/>
      <c r="E44" s="1">
        <f>F44-F$43</f>
        <v>6</v>
      </c>
      <c r="F44" s="1">
        <v>906</v>
      </c>
      <c r="G44" s="1" t="s">
        <v>28</v>
      </c>
      <c r="H44" s="6">
        <f>$H$4*K44/J44</f>
        <v>742.5</v>
      </c>
      <c r="I44" s="6">
        <f t="shared" si="0"/>
        <v>371.25</v>
      </c>
      <c r="J44">
        <v>16</v>
      </c>
      <c r="K44">
        <v>27</v>
      </c>
      <c r="O44" s="1" t="s">
        <v>1</v>
      </c>
    </row>
    <row r="45" spans="1:15" ht="12.75">
      <c r="A45" s="3" t="s">
        <v>52</v>
      </c>
      <c r="B45" s="1"/>
      <c r="C45" s="9"/>
      <c r="D45" s="12"/>
      <c r="E45" s="1"/>
      <c r="F45" s="1"/>
      <c r="G45" s="1"/>
      <c r="H45" s="16"/>
      <c r="I45" s="6"/>
      <c r="O45" s="1"/>
    </row>
    <row r="46" spans="1:15" ht="12.75">
      <c r="A46" t="s">
        <v>77</v>
      </c>
      <c r="B46" s="1" t="str">
        <f>J46&amp;" : "&amp;K46</f>
        <v>4 : 7</v>
      </c>
      <c r="C46" s="9">
        <f>J46/K46</f>
        <v>0.5714285714285714</v>
      </c>
      <c r="E46" s="1">
        <f>F46-F$49</f>
        <v>-31</v>
      </c>
      <c r="F46" s="1">
        <v>969</v>
      </c>
      <c r="G46" s="1" t="s">
        <v>53</v>
      </c>
      <c r="H46" s="6">
        <f>$H$4*K46/J46</f>
        <v>770</v>
      </c>
      <c r="I46" s="6">
        <f t="shared" si="0"/>
        <v>385</v>
      </c>
      <c r="J46">
        <v>4</v>
      </c>
      <c r="K46">
        <v>7</v>
      </c>
      <c r="O46" s="1" t="s">
        <v>12</v>
      </c>
    </row>
    <row r="47" spans="1:15" ht="25.5">
      <c r="A47" t="s">
        <v>130</v>
      </c>
      <c r="B47" s="1" t="str">
        <f>J47&amp;" : "&amp;K47</f>
        <v>5 : 9</v>
      </c>
      <c r="C47" s="9">
        <f>J47/K47</f>
        <v>0.5555555555555556</v>
      </c>
      <c r="D47" s="12" t="s">
        <v>129</v>
      </c>
      <c r="E47" s="20">
        <f>F47-F49</f>
        <v>22</v>
      </c>
      <c r="F47" s="20">
        <f>ROUND((C47-C43)/(C48-C43)*100+F43,0)</f>
        <v>1022</v>
      </c>
      <c r="G47" s="1" t="s">
        <v>53</v>
      </c>
      <c r="H47" s="6">
        <f>$H$4*K47/J47</f>
        <v>792</v>
      </c>
      <c r="I47" s="6">
        <f t="shared" si="0"/>
        <v>396</v>
      </c>
      <c r="J47">
        <v>5</v>
      </c>
      <c r="K47">
        <v>9</v>
      </c>
      <c r="O47" s="1"/>
    </row>
    <row r="48" spans="1:15" ht="12.75">
      <c r="A48" t="s">
        <v>78</v>
      </c>
      <c r="B48" s="1" t="str">
        <f>J48&amp;" : "&amp;K48</f>
        <v>9 : 16</v>
      </c>
      <c r="C48" s="9">
        <f>J48/K48</f>
        <v>0.5625</v>
      </c>
      <c r="D48" s="12"/>
      <c r="E48" s="1">
        <f>F48-F$49</f>
        <v>-4</v>
      </c>
      <c r="F48" s="1">
        <v>996</v>
      </c>
      <c r="G48" s="1" t="s">
        <v>53</v>
      </c>
      <c r="H48" s="6">
        <f>$H$4*K48/J48</f>
        <v>782.2222222222222</v>
      </c>
      <c r="I48" s="6">
        <f t="shared" si="0"/>
        <v>391.1111111111111</v>
      </c>
      <c r="J48">
        <v>9</v>
      </c>
      <c r="K48">
        <v>16</v>
      </c>
      <c r="O48" s="1" t="s">
        <v>12</v>
      </c>
    </row>
    <row r="49" spans="1:15" ht="12.75">
      <c r="A49" t="s">
        <v>79</v>
      </c>
      <c r="B49" t="s">
        <v>106</v>
      </c>
      <c r="C49" s="9">
        <f>1/L49</f>
        <v>0.5612310241546864</v>
      </c>
      <c r="D49" s="12"/>
      <c r="E49" s="19" t="str">
        <f>E$9</f>
        <v>-</v>
      </c>
      <c r="F49" s="1">
        <v>1000</v>
      </c>
      <c r="G49" s="1" t="s">
        <v>53</v>
      </c>
      <c r="H49" s="6">
        <f>$H$4*L49</f>
        <v>783.9908719634986</v>
      </c>
      <c r="I49" s="6">
        <f t="shared" si="0"/>
        <v>391.9954359817493</v>
      </c>
      <c r="L49">
        <f>L$9^10</f>
        <v>1.7817974362806788</v>
      </c>
      <c r="O49" s="1" t="s">
        <v>12</v>
      </c>
    </row>
    <row r="50" spans="1:15" ht="12.75">
      <c r="A50" s="3" t="s">
        <v>54</v>
      </c>
      <c r="B50" s="1"/>
      <c r="C50" s="9"/>
      <c r="D50" s="12"/>
      <c r="E50" s="1"/>
      <c r="F50" s="1"/>
      <c r="G50" s="1"/>
      <c r="H50" s="16"/>
      <c r="I50" s="6"/>
      <c r="O50" s="1"/>
    </row>
    <row r="51" spans="1:15" ht="16.5" customHeight="1">
      <c r="A51" t="s">
        <v>131</v>
      </c>
      <c r="B51" s="1" t="str">
        <f>J51&amp;" : "&amp;K51</f>
        <v>8 : 15</v>
      </c>
      <c r="C51" s="9">
        <f>J51/K51</f>
        <v>0.5333333333333333</v>
      </c>
      <c r="D51" s="12" t="s">
        <v>132</v>
      </c>
      <c r="E51" s="20">
        <f>F51-F52</f>
        <v>-11</v>
      </c>
      <c r="F51" s="20">
        <f>ROUND((C51-C49)/(C52-C49)*100+F49,0)</f>
        <v>1089</v>
      </c>
      <c r="G51" s="1" t="s">
        <v>56</v>
      </c>
      <c r="H51" s="6">
        <f>$H$4*K51/J51</f>
        <v>825</v>
      </c>
      <c r="I51" s="6">
        <f t="shared" si="0"/>
        <v>412.5</v>
      </c>
      <c r="J51">
        <v>8</v>
      </c>
      <c r="K51">
        <v>15</v>
      </c>
      <c r="O51" s="1"/>
    </row>
    <row r="52" spans="1:15" ht="12.75">
      <c r="A52" t="s">
        <v>80</v>
      </c>
      <c r="B52" t="s">
        <v>107</v>
      </c>
      <c r="C52" s="9">
        <f>1/L52</f>
        <v>0.5297315471796475</v>
      </c>
      <c r="D52" s="12"/>
      <c r="E52" s="19" t="str">
        <f>E$9</f>
        <v>-</v>
      </c>
      <c r="F52" s="1">
        <v>1100</v>
      </c>
      <c r="G52" s="1" t="s">
        <v>56</v>
      </c>
      <c r="H52" s="6">
        <f>$H$4*L52</f>
        <v>830.6093951598905</v>
      </c>
      <c r="I52" s="6">
        <f t="shared" si="0"/>
        <v>415.30469757994524</v>
      </c>
      <c r="L52">
        <f>L$9^11</f>
        <v>1.8877486253633875</v>
      </c>
      <c r="O52" s="1" t="s">
        <v>24</v>
      </c>
    </row>
    <row r="53" spans="1:15" ht="12.75">
      <c r="A53" t="s">
        <v>81</v>
      </c>
      <c r="B53" s="1" t="str">
        <f>J53&amp;" : "&amp;K53</f>
        <v>128 : 243</v>
      </c>
      <c r="C53" s="9">
        <f>J53/K53</f>
        <v>0.5267489711934157</v>
      </c>
      <c r="D53" s="12"/>
      <c r="E53" s="1">
        <f>F53-F$52</f>
        <v>10</v>
      </c>
      <c r="F53" s="1">
        <v>1110</v>
      </c>
      <c r="G53" s="1" t="s">
        <v>56</v>
      </c>
      <c r="H53" s="6">
        <f>$H$4*K53/J53</f>
        <v>835.3125</v>
      </c>
      <c r="I53" s="6">
        <f t="shared" si="0"/>
        <v>417.65625</v>
      </c>
      <c r="J53">
        <v>128</v>
      </c>
      <c r="K53">
        <v>243</v>
      </c>
      <c r="O53" s="1" t="s">
        <v>24</v>
      </c>
    </row>
    <row r="54" spans="1:15" ht="12.75">
      <c r="A54" s="3" t="s">
        <v>55</v>
      </c>
      <c r="B54" s="1"/>
      <c r="C54" s="9"/>
      <c r="D54" s="12"/>
      <c r="E54" s="1"/>
      <c r="F54" s="1"/>
      <c r="G54" s="1"/>
      <c r="H54" s="16"/>
      <c r="I54" s="6"/>
      <c r="L54">
        <v>2</v>
      </c>
      <c r="O54" s="1" t="s">
        <v>0</v>
      </c>
    </row>
    <row r="55" spans="1:15" ht="12.75">
      <c r="A55" t="s">
        <v>82</v>
      </c>
      <c r="B55" s="2" t="s">
        <v>62</v>
      </c>
      <c r="C55" s="9">
        <f>J55/K55</f>
        <v>0.5</v>
      </c>
      <c r="D55" s="12"/>
      <c r="E55" s="19" t="str">
        <f>E$9</f>
        <v>-</v>
      </c>
      <c r="F55" s="1">
        <v>1200</v>
      </c>
      <c r="G55" s="1" t="s">
        <v>1</v>
      </c>
      <c r="H55" s="6">
        <f>$H$4*L54</f>
        <v>880</v>
      </c>
      <c r="I55" s="6">
        <f t="shared" si="0"/>
        <v>440</v>
      </c>
      <c r="J55">
        <v>1</v>
      </c>
      <c r="K55">
        <v>2</v>
      </c>
      <c r="O55" s="1"/>
    </row>
  </sheetData>
  <mergeCells count="1">
    <mergeCell ref="B1:C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55"/>
  <sheetViews>
    <sheetView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2" max="2" width="22.00390625" style="0" customWidth="1"/>
    <col min="4" max="4" width="21.7109375" style="0" customWidth="1"/>
    <col min="9" max="9" width="12.421875" style="0" customWidth="1"/>
  </cols>
  <sheetData>
    <row r="1" spans="1:15" ht="63.75">
      <c r="A1" s="3" t="s">
        <v>13</v>
      </c>
      <c r="B1" s="21" t="s">
        <v>136</v>
      </c>
      <c r="C1" s="21"/>
      <c r="D1" s="10" t="s">
        <v>148</v>
      </c>
      <c r="E1" s="4" t="s">
        <v>198</v>
      </c>
      <c r="F1" s="18" t="s">
        <v>146</v>
      </c>
      <c r="G1" s="4" t="s">
        <v>6</v>
      </c>
      <c r="H1" s="14" t="s">
        <v>147</v>
      </c>
      <c r="I1" s="6" t="s">
        <v>199</v>
      </c>
      <c r="J1" s="3" t="s">
        <v>91</v>
      </c>
      <c r="K1" s="3" t="s">
        <v>92</v>
      </c>
      <c r="L1" s="3" t="s">
        <v>20</v>
      </c>
      <c r="O1" s="4" t="s">
        <v>5</v>
      </c>
    </row>
    <row r="2" spans="1:15" ht="19.5" customHeight="1">
      <c r="A2" t="s">
        <v>111</v>
      </c>
      <c r="B2" s="4"/>
      <c r="C2" s="7"/>
      <c r="D2" s="17" t="s">
        <v>112</v>
      </c>
      <c r="E2" s="4"/>
      <c r="F2" s="5"/>
      <c r="G2" s="4" t="s">
        <v>144</v>
      </c>
      <c r="H2" s="15"/>
      <c r="I2" s="6">
        <v>195.55</v>
      </c>
      <c r="J2" s="3"/>
      <c r="K2" s="3"/>
      <c r="L2" s="3"/>
      <c r="O2" s="4"/>
    </row>
    <row r="3" spans="1:15" ht="33.75">
      <c r="A3" s="3" t="s">
        <v>137</v>
      </c>
      <c r="B3" s="4"/>
      <c r="C3" s="7"/>
      <c r="D3" s="17" t="s">
        <v>113</v>
      </c>
      <c r="E3" s="4"/>
      <c r="F3" s="5"/>
      <c r="G3" s="4" t="s">
        <v>145</v>
      </c>
      <c r="H3" s="15"/>
      <c r="I3" s="6">
        <f>H49/4</f>
        <v>195.99771799087466</v>
      </c>
      <c r="J3" s="3"/>
      <c r="K3" s="3"/>
      <c r="L3" s="3"/>
      <c r="O3" s="4"/>
    </row>
    <row r="4" spans="1:15" ht="12.75">
      <c r="A4" t="s">
        <v>138</v>
      </c>
      <c r="B4" s="2" t="s">
        <v>8</v>
      </c>
      <c r="C4" s="8">
        <v>1</v>
      </c>
      <c r="D4" s="11" t="s">
        <v>190</v>
      </c>
      <c r="E4" s="19" t="s">
        <v>120</v>
      </c>
      <c r="F4" s="1">
        <v>0</v>
      </c>
      <c r="G4" s="1" t="s">
        <v>1</v>
      </c>
      <c r="H4" s="6">
        <v>440</v>
      </c>
      <c r="I4" s="6">
        <f>H4/2</f>
        <v>220</v>
      </c>
      <c r="M4">
        <f>(H4/I27-1.5)*H4</f>
        <v>-0.7448861742601309</v>
      </c>
      <c r="N4">
        <f>1/M4</f>
        <v>-1.3424869927184038</v>
      </c>
      <c r="O4" s="1" t="s">
        <v>0</v>
      </c>
    </row>
    <row r="5" spans="1:15" ht="26.25" customHeight="1">
      <c r="A5" s="13" t="s">
        <v>133</v>
      </c>
      <c r="B5" s="1" t="str">
        <f>J5&amp;" : "&amp;K5</f>
        <v>80 : 81</v>
      </c>
      <c r="C5" s="9">
        <f>J5/K5</f>
        <v>0.9876543209876543</v>
      </c>
      <c r="D5" s="12" t="s">
        <v>191</v>
      </c>
      <c r="E5" s="1">
        <v>22</v>
      </c>
      <c r="F5" s="1">
        <v>22</v>
      </c>
      <c r="G5" s="1" t="s">
        <v>1</v>
      </c>
      <c r="H5" s="6">
        <f>$H$4*K5/J5</f>
        <v>445.5</v>
      </c>
      <c r="I5" s="6">
        <f aca="true" t="shared" si="0" ref="I5:I55">H5/2</f>
        <v>222.75</v>
      </c>
      <c r="J5">
        <v>80</v>
      </c>
      <c r="K5">
        <v>81</v>
      </c>
      <c r="O5" s="1" t="s">
        <v>0</v>
      </c>
    </row>
    <row r="6" spans="1:15" ht="38.25">
      <c r="A6" s="3" t="s">
        <v>139</v>
      </c>
      <c r="B6" s="1" t="str">
        <f>J6&amp;" : "&amp;K6</f>
        <v>524288 : 531441</v>
      </c>
      <c r="C6" s="9">
        <f>J6/K6</f>
        <v>0.9865403685451443</v>
      </c>
      <c r="D6" s="12" t="s">
        <v>192</v>
      </c>
      <c r="E6" s="1">
        <v>24</v>
      </c>
      <c r="F6" s="1">
        <v>24</v>
      </c>
      <c r="G6" s="1" t="s">
        <v>205</v>
      </c>
      <c r="H6" s="6">
        <f>$H$4*K6/J6</f>
        <v>446.00303649902344</v>
      </c>
      <c r="I6" s="6">
        <f t="shared" si="0"/>
        <v>223.00151824951172</v>
      </c>
      <c r="J6">
        <v>524288</v>
      </c>
      <c r="K6">
        <v>531441</v>
      </c>
      <c r="M6">
        <f>3^12</f>
        <v>531441</v>
      </c>
      <c r="N6">
        <f>2^19</f>
        <v>524288</v>
      </c>
      <c r="O6" s="1" t="s">
        <v>214</v>
      </c>
    </row>
    <row r="7" spans="1:15" ht="12.75">
      <c r="A7" s="3" t="s">
        <v>134</v>
      </c>
      <c r="B7" s="1"/>
      <c r="C7" s="9"/>
      <c r="D7" s="12"/>
      <c r="E7" s="1"/>
      <c r="F7" s="1"/>
      <c r="G7" s="1"/>
      <c r="H7" s="6"/>
      <c r="I7" s="6"/>
      <c r="O7" s="1"/>
    </row>
    <row r="8" spans="1:15" ht="12.75">
      <c r="A8" s="3" t="s">
        <v>155</v>
      </c>
      <c r="B8" s="1" t="str">
        <f>J8&amp;" : "&amp;K8</f>
        <v>243 : 256</v>
      </c>
      <c r="C8" s="9">
        <f>J8/K8</f>
        <v>0.94921875</v>
      </c>
      <c r="D8" s="12"/>
      <c r="E8" s="1">
        <f>F8-F$9</f>
        <v>-10</v>
      </c>
      <c r="F8" s="1">
        <v>90</v>
      </c>
      <c r="G8" s="1" t="s">
        <v>200</v>
      </c>
      <c r="H8" s="6">
        <f>$H$4*K8/J8</f>
        <v>463.53909465020575</v>
      </c>
      <c r="I8" s="6">
        <f t="shared" si="0"/>
        <v>231.76954732510288</v>
      </c>
      <c r="J8">
        <v>243</v>
      </c>
      <c r="K8">
        <v>256</v>
      </c>
      <c r="O8" s="1" t="s">
        <v>11</v>
      </c>
    </row>
    <row r="9" spans="1:15" ht="51" customHeight="1">
      <c r="A9" t="s">
        <v>154</v>
      </c>
      <c r="B9" t="s">
        <v>97</v>
      </c>
      <c r="C9" s="9">
        <f>1/L9</f>
        <v>0.9438743126816934</v>
      </c>
      <c r="D9" s="12" t="s">
        <v>193</v>
      </c>
      <c r="E9" s="1" t="s">
        <v>121</v>
      </c>
      <c r="F9" s="1">
        <v>100</v>
      </c>
      <c r="G9" s="1" t="s">
        <v>201</v>
      </c>
      <c r="H9" s="6">
        <f>$H$4*L9</f>
        <v>466.1637615180899</v>
      </c>
      <c r="I9" s="6">
        <f t="shared" si="0"/>
        <v>233.08188075904496</v>
      </c>
      <c r="L9">
        <f>2^(1/12)</f>
        <v>1.0594630943592953</v>
      </c>
      <c r="O9" s="1" t="s">
        <v>215</v>
      </c>
    </row>
    <row r="10" spans="1:11" ht="51">
      <c r="A10" s="22" t="s">
        <v>220</v>
      </c>
      <c r="B10" s="1" t="s">
        <v>216</v>
      </c>
      <c r="C10" s="9">
        <f>J10/K10</f>
        <v>0.9375</v>
      </c>
      <c r="D10" s="12" t="s">
        <v>221</v>
      </c>
      <c r="E10" s="1">
        <v>11</v>
      </c>
      <c r="F10" s="1">
        <v>111</v>
      </c>
      <c r="G10" s="1" t="s">
        <v>202</v>
      </c>
      <c r="H10" s="6">
        <f>$H$4*K10/J10</f>
        <v>469.3333333333333</v>
      </c>
      <c r="I10" s="6">
        <f>H10/2</f>
        <v>234.66666666666666</v>
      </c>
      <c r="J10">
        <v>15</v>
      </c>
      <c r="K10">
        <v>16</v>
      </c>
    </row>
    <row r="11" spans="1:15" ht="12.75">
      <c r="A11" t="s">
        <v>168</v>
      </c>
      <c r="B11" s="1" t="str">
        <f>J11&amp;" : "&amp;K11</f>
        <v>2048 : 2187</v>
      </c>
      <c r="C11" s="9">
        <f>J11/K11</f>
        <v>0.9364426154549611</v>
      </c>
      <c r="D11" s="12"/>
      <c r="E11" s="1">
        <f>F11-F$9</f>
        <v>14</v>
      </c>
      <c r="F11" s="1">
        <v>114</v>
      </c>
      <c r="G11" s="1" t="s">
        <v>202</v>
      </c>
      <c r="H11" s="6">
        <f>$H$4*K11/J11</f>
        <v>469.86328125</v>
      </c>
      <c r="I11" s="6">
        <f t="shared" si="0"/>
        <v>234.931640625</v>
      </c>
      <c r="J11">
        <v>2048</v>
      </c>
      <c r="K11">
        <v>2187</v>
      </c>
      <c r="O11" s="1" t="s">
        <v>206</v>
      </c>
    </row>
    <row r="12" spans="1:15" ht="12.75">
      <c r="A12" t="s">
        <v>169</v>
      </c>
      <c r="B12" s="1" t="str">
        <f>J12&amp;" : "&amp;K12</f>
        <v>59049 : 65536</v>
      </c>
      <c r="C12" s="9">
        <f>J12/K12</f>
        <v>0.9010162353515625</v>
      </c>
      <c r="D12" s="12"/>
      <c r="E12" s="1">
        <f>F12-F$15</f>
        <v>-20</v>
      </c>
      <c r="F12" s="1">
        <v>180</v>
      </c>
      <c r="G12" s="1" t="s">
        <v>203</v>
      </c>
      <c r="H12" s="6">
        <f>$H$4*K12/J12</f>
        <v>488.3374824298464</v>
      </c>
      <c r="I12" s="6">
        <f t="shared" si="0"/>
        <v>244.1687412149232</v>
      </c>
      <c r="J12">
        <v>59049</v>
      </c>
      <c r="K12">
        <v>65536</v>
      </c>
      <c r="O12" s="1" t="s">
        <v>16</v>
      </c>
    </row>
    <row r="13" spans="1:15" ht="12.75">
      <c r="A13" s="3" t="s">
        <v>135</v>
      </c>
      <c r="B13" s="1"/>
      <c r="C13" s="9"/>
      <c r="D13" s="12"/>
      <c r="E13" s="1"/>
      <c r="F13" s="1"/>
      <c r="G13" s="1"/>
      <c r="H13" s="6"/>
      <c r="I13" s="6"/>
      <c r="O13" s="1"/>
    </row>
    <row r="14" spans="1:15" ht="51">
      <c r="A14" t="s">
        <v>141</v>
      </c>
      <c r="B14" s="1" t="str">
        <f>J14&amp;" : "&amp;K14</f>
        <v>9 : 10</v>
      </c>
      <c r="C14" s="9">
        <f>J14/K14</f>
        <v>0.9</v>
      </c>
      <c r="D14" s="12" t="s">
        <v>222</v>
      </c>
      <c r="E14" s="1">
        <f>F14-F$15</f>
        <v>-18</v>
      </c>
      <c r="F14" s="1">
        <v>182</v>
      </c>
      <c r="G14" s="1" t="s">
        <v>204</v>
      </c>
      <c r="H14" s="6">
        <f>$H$4*K14/J14</f>
        <v>488.8888888888889</v>
      </c>
      <c r="I14" s="6">
        <f t="shared" si="0"/>
        <v>244.44444444444446</v>
      </c>
      <c r="J14">
        <v>9</v>
      </c>
      <c r="K14">
        <v>10</v>
      </c>
      <c r="O14" s="1" t="s">
        <v>19</v>
      </c>
    </row>
    <row r="15" spans="1:15" ht="38.25">
      <c r="A15" t="s">
        <v>140</v>
      </c>
      <c r="B15" t="s">
        <v>98</v>
      </c>
      <c r="C15" s="9">
        <f>1/L15</f>
        <v>0.8908987181403393</v>
      </c>
      <c r="D15" s="12" t="s">
        <v>143</v>
      </c>
      <c r="E15" s="19" t="str">
        <f>E$9</f>
        <v>-</v>
      </c>
      <c r="F15" s="1">
        <v>200</v>
      </c>
      <c r="G15" s="1" t="s">
        <v>204</v>
      </c>
      <c r="H15" s="6">
        <f>$H$4*L15</f>
        <v>493.8833012561241</v>
      </c>
      <c r="I15" s="6">
        <f t="shared" si="0"/>
        <v>246.94165062806206</v>
      </c>
      <c r="L15">
        <f>2^(1/6)</f>
        <v>1.122462048309373</v>
      </c>
      <c r="O15" s="1" t="s">
        <v>19</v>
      </c>
    </row>
    <row r="16" spans="1:15" ht="12.75">
      <c r="A16" t="s">
        <v>142</v>
      </c>
      <c r="B16" s="1" t="str">
        <f>J16&amp;" : "&amp;K16</f>
        <v>8 : 9</v>
      </c>
      <c r="C16" s="9">
        <f>J16/K16</f>
        <v>0.8888888888888888</v>
      </c>
      <c r="D16" s="12"/>
      <c r="E16" s="1">
        <f>F16-F$15</f>
        <v>4</v>
      </c>
      <c r="F16" s="1">
        <v>204</v>
      </c>
      <c r="G16" s="1" t="s">
        <v>204</v>
      </c>
      <c r="H16" s="6">
        <f>$H$4*K16/J16</f>
        <v>495</v>
      </c>
      <c r="I16" s="6">
        <f t="shared" si="0"/>
        <v>247.5</v>
      </c>
      <c r="J16">
        <v>8</v>
      </c>
      <c r="K16">
        <v>9</v>
      </c>
      <c r="O16" s="1" t="s">
        <v>19</v>
      </c>
    </row>
    <row r="17" spans="1:15" ht="12.75">
      <c r="A17" s="3" t="s">
        <v>156</v>
      </c>
      <c r="B17" s="1"/>
      <c r="C17" s="9"/>
      <c r="D17" s="12"/>
      <c r="E17" s="1"/>
      <c r="F17" s="1"/>
      <c r="G17" s="1"/>
      <c r="H17" s="6"/>
      <c r="I17" s="6"/>
      <c r="O17" s="1"/>
    </row>
    <row r="18" spans="1:15" ht="12.75">
      <c r="A18" t="s">
        <v>170</v>
      </c>
      <c r="B18" s="1" t="str">
        <f>J18&amp;" : "&amp;K18</f>
        <v>27 : 32</v>
      </c>
      <c r="C18" s="9">
        <f>J18/K18</f>
        <v>0.84375</v>
      </c>
      <c r="D18" s="12"/>
      <c r="E18" s="1">
        <f>F18-F$19</f>
        <v>-6</v>
      </c>
      <c r="F18" s="1">
        <v>294</v>
      </c>
      <c r="G18" s="1" t="s">
        <v>0</v>
      </c>
      <c r="H18" s="6">
        <f>$H$4*K18/J18</f>
        <v>521.4814814814815</v>
      </c>
      <c r="I18" s="6">
        <f t="shared" si="0"/>
        <v>260.74074074074076</v>
      </c>
      <c r="J18">
        <v>27</v>
      </c>
      <c r="K18">
        <v>32</v>
      </c>
      <c r="O18" s="1" t="s">
        <v>22</v>
      </c>
    </row>
    <row r="19" spans="1:15" ht="12.75">
      <c r="A19" t="s">
        <v>157</v>
      </c>
      <c r="B19" t="s">
        <v>99</v>
      </c>
      <c r="C19" s="9">
        <f>1/L19</f>
        <v>0.8408964152537144</v>
      </c>
      <c r="D19" s="12"/>
      <c r="E19" s="19" t="str">
        <f>E$9</f>
        <v>-</v>
      </c>
      <c r="F19" s="1">
        <v>300</v>
      </c>
      <c r="G19" s="1" t="s">
        <v>0</v>
      </c>
      <c r="H19" s="6">
        <f>$H$4*L19</f>
        <v>523.2511306011974</v>
      </c>
      <c r="I19" s="6">
        <f t="shared" si="0"/>
        <v>261.6255653005987</v>
      </c>
      <c r="L19">
        <f>L9^3</f>
        <v>1.1892071150027212</v>
      </c>
      <c r="O19" s="1" t="s">
        <v>22</v>
      </c>
    </row>
    <row r="20" spans="1:15" ht="12.75">
      <c r="A20" t="s">
        <v>158</v>
      </c>
      <c r="B20" s="1" t="str">
        <f>J20&amp;" : "&amp;K20</f>
        <v>5 : 6</v>
      </c>
      <c r="C20" s="9">
        <f>J20/K20</f>
        <v>0.8333333333333334</v>
      </c>
      <c r="D20" s="12"/>
      <c r="E20" s="1">
        <f>F20-F$19</f>
        <v>16</v>
      </c>
      <c r="F20" s="1">
        <v>316</v>
      </c>
      <c r="G20" s="1" t="s">
        <v>0</v>
      </c>
      <c r="H20" s="6">
        <f>$H$4*K20/J20</f>
        <v>528</v>
      </c>
      <c r="I20" s="6">
        <f t="shared" si="0"/>
        <v>264</v>
      </c>
      <c r="J20">
        <v>5</v>
      </c>
      <c r="K20">
        <v>6</v>
      </c>
      <c r="O20" s="1" t="s">
        <v>22</v>
      </c>
    </row>
    <row r="21" spans="1:15" ht="12.75">
      <c r="A21" s="3" t="s">
        <v>159</v>
      </c>
      <c r="C21" s="9"/>
      <c r="D21" s="12"/>
      <c r="E21" s="1"/>
      <c r="F21" s="1"/>
      <c r="G21" s="1"/>
      <c r="H21" s="6"/>
      <c r="I21" s="6"/>
      <c r="O21" s="1"/>
    </row>
    <row r="22" spans="1:15" ht="12.75">
      <c r="A22" t="s">
        <v>162</v>
      </c>
      <c r="B22" s="1" t="str">
        <f>J22&amp;" : "&amp;K22</f>
        <v>4 : 5</v>
      </c>
      <c r="C22" s="9">
        <f>J22/K22</f>
        <v>0.8</v>
      </c>
      <c r="D22" s="12"/>
      <c r="E22" s="1">
        <f>F22-F$23</f>
        <v>-14</v>
      </c>
      <c r="F22" s="1">
        <v>386</v>
      </c>
      <c r="G22" s="1" t="s">
        <v>206</v>
      </c>
      <c r="H22" s="6">
        <f>$H$4*K22/J22</f>
        <v>550</v>
      </c>
      <c r="I22" s="6">
        <f t="shared" si="0"/>
        <v>275</v>
      </c>
      <c r="J22">
        <v>4</v>
      </c>
      <c r="K22">
        <v>5</v>
      </c>
      <c r="O22" s="1" t="s">
        <v>21</v>
      </c>
    </row>
    <row r="23" spans="1:15" ht="53.25" customHeight="1">
      <c r="A23" t="s">
        <v>160</v>
      </c>
      <c r="B23" t="s">
        <v>100</v>
      </c>
      <c r="C23" s="9">
        <f>1/L23</f>
        <v>0.7937005259840997</v>
      </c>
      <c r="D23" s="12"/>
      <c r="E23" s="19" t="str">
        <f>E$9</f>
        <v>-</v>
      </c>
      <c r="F23" s="1">
        <v>400</v>
      </c>
      <c r="G23" s="1" t="s">
        <v>206</v>
      </c>
      <c r="H23" s="6">
        <f>$H$4*L23</f>
        <v>554.3652619537442</v>
      </c>
      <c r="I23" s="6">
        <f t="shared" si="0"/>
        <v>277.1826309768721</v>
      </c>
      <c r="L23">
        <f>L$9^4</f>
        <v>1.2599210498948732</v>
      </c>
      <c r="O23" s="1" t="s">
        <v>21</v>
      </c>
    </row>
    <row r="24" spans="1:15" ht="12.75">
      <c r="A24" t="s">
        <v>171</v>
      </c>
      <c r="B24" s="1" t="str">
        <f>J24&amp;" : "&amp;K24</f>
        <v>64 : 81</v>
      </c>
      <c r="C24" s="9">
        <f>J24/K24</f>
        <v>0.7901234567901234</v>
      </c>
      <c r="D24" s="12"/>
      <c r="E24" s="1">
        <f>F24-F$23</f>
        <v>8</v>
      </c>
      <c r="F24" s="1">
        <v>408</v>
      </c>
      <c r="G24" s="1" t="s">
        <v>206</v>
      </c>
      <c r="H24" s="6">
        <f>$H$4*K24/J24</f>
        <v>556.875</v>
      </c>
      <c r="I24" s="6">
        <f t="shared" si="0"/>
        <v>278.4375</v>
      </c>
      <c r="J24">
        <v>64</v>
      </c>
      <c r="K24">
        <v>81</v>
      </c>
      <c r="O24" s="1" t="s">
        <v>21</v>
      </c>
    </row>
    <row r="25" spans="1:15" ht="12.75">
      <c r="A25" s="3" t="s">
        <v>161</v>
      </c>
      <c r="B25" s="1"/>
      <c r="C25" s="9"/>
      <c r="D25" s="12"/>
      <c r="E25" s="1"/>
      <c r="F25" s="1"/>
      <c r="G25" s="1"/>
      <c r="H25" s="6"/>
      <c r="I25" s="6"/>
      <c r="O25" s="1"/>
    </row>
    <row r="26" spans="1:15" ht="12.75">
      <c r="A26" t="s">
        <v>163</v>
      </c>
      <c r="B26" s="1" t="str">
        <f>J26&amp;" : "&amp;K26</f>
        <v>3 : 4</v>
      </c>
      <c r="C26" s="9">
        <f>J26/K26</f>
        <v>0.75</v>
      </c>
      <c r="D26" s="12"/>
      <c r="E26" s="1">
        <f>F26-F$27</f>
        <v>-2</v>
      </c>
      <c r="F26" s="1">
        <v>498</v>
      </c>
      <c r="G26" s="1" t="s">
        <v>19</v>
      </c>
      <c r="H26" s="6">
        <f>$H$4*K26/J26</f>
        <v>586.6666666666666</v>
      </c>
      <c r="I26" s="6">
        <f t="shared" si="0"/>
        <v>293.3333333333333</v>
      </c>
      <c r="J26">
        <v>3</v>
      </c>
      <c r="K26">
        <v>4</v>
      </c>
      <c r="O26" s="1" t="s">
        <v>27</v>
      </c>
    </row>
    <row r="27" spans="1:15" ht="12.75">
      <c r="A27" t="s">
        <v>164</v>
      </c>
      <c r="B27" t="s">
        <v>101</v>
      </c>
      <c r="C27" s="9">
        <f>1/L27</f>
        <v>0.7491535384383408</v>
      </c>
      <c r="D27" s="12"/>
      <c r="E27" s="19" t="str">
        <f>E$9</f>
        <v>-</v>
      </c>
      <c r="F27" s="1">
        <v>500</v>
      </c>
      <c r="G27" s="1" t="s">
        <v>19</v>
      </c>
      <c r="H27" s="6">
        <f>$H$4*L27</f>
        <v>587.3295358348151</v>
      </c>
      <c r="I27" s="6">
        <f t="shared" si="0"/>
        <v>293.6647679174076</v>
      </c>
      <c r="L27">
        <f>L$9^5</f>
        <v>1.3348398541700344</v>
      </c>
      <c r="M27">
        <f>(I27/I3-1.5)*I27</f>
        <v>-0.497151876111334</v>
      </c>
      <c r="N27">
        <f>1/M27</f>
        <v>-2.0114577618048783</v>
      </c>
      <c r="O27" s="1" t="s">
        <v>27</v>
      </c>
    </row>
    <row r="28" spans="1:15" ht="12.75">
      <c r="A28" s="3" t="s">
        <v>165</v>
      </c>
      <c r="B28" s="1"/>
      <c r="C28" s="9"/>
      <c r="D28" s="12"/>
      <c r="E28" s="1"/>
      <c r="F28" s="1"/>
      <c r="G28" s="1"/>
      <c r="H28" s="16"/>
      <c r="I28" s="6"/>
      <c r="O28" s="1"/>
    </row>
    <row r="29" spans="1:15" ht="12.75">
      <c r="A29" t="s">
        <v>188</v>
      </c>
      <c r="B29" s="1" t="str">
        <f>J29&amp;" : "&amp;K29</f>
        <v>729 : 1024</v>
      </c>
      <c r="C29" s="9">
        <f>J29/K29</f>
        <v>0.7119140625</v>
      </c>
      <c r="D29" s="12"/>
      <c r="E29" s="1">
        <f>F29-F$31</f>
        <v>-17</v>
      </c>
      <c r="F29" s="1">
        <v>583</v>
      </c>
      <c r="G29" s="1" t="s">
        <v>207</v>
      </c>
      <c r="H29" s="6">
        <f>$H$4*K29/J29</f>
        <v>618.0521262002743</v>
      </c>
      <c r="I29" s="6">
        <f t="shared" si="0"/>
        <v>309.02606310013715</v>
      </c>
      <c r="J29">
        <v>729</v>
      </c>
      <c r="K29">
        <v>1024</v>
      </c>
      <c r="O29" s="1" t="s">
        <v>29</v>
      </c>
    </row>
    <row r="30" spans="1:15" ht="12.75">
      <c r="A30" t="s">
        <v>189</v>
      </c>
      <c r="B30" s="1" t="str">
        <f>J30&amp;" : "&amp;K30</f>
        <v>5 : 7</v>
      </c>
      <c r="C30" s="9">
        <f>J30/K30</f>
        <v>0.7142857142857143</v>
      </c>
      <c r="D30" s="12"/>
      <c r="E30" s="1">
        <f>F30-F$31</f>
        <v>-12</v>
      </c>
      <c r="F30" s="1">
        <v>588</v>
      </c>
      <c r="G30" s="1" t="s">
        <v>207</v>
      </c>
      <c r="H30" s="6">
        <f>$H$4*K30/J30</f>
        <v>616</v>
      </c>
      <c r="I30" s="6">
        <f t="shared" si="0"/>
        <v>308</v>
      </c>
      <c r="J30">
        <v>5</v>
      </c>
      <c r="K30">
        <v>7</v>
      </c>
      <c r="O30" s="1" t="s">
        <v>29</v>
      </c>
    </row>
    <row r="31" spans="1:15" ht="38.25">
      <c r="A31" t="s">
        <v>166</v>
      </c>
      <c r="B31" t="s">
        <v>102</v>
      </c>
      <c r="C31" s="9">
        <f>1/L31</f>
        <v>0.7071067811865475</v>
      </c>
      <c r="D31" s="12" t="s">
        <v>194</v>
      </c>
      <c r="E31" s="19" t="str">
        <f>E$9</f>
        <v>-</v>
      </c>
      <c r="F31" s="1">
        <v>600</v>
      </c>
      <c r="G31" s="1" t="s">
        <v>208</v>
      </c>
      <c r="H31" s="6">
        <f>$H$4*L31</f>
        <v>622.2539674441618</v>
      </c>
      <c r="I31" s="6">
        <f t="shared" si="0"/>
        <v>311.1269837220809</v>
      </c>
      <c r="L31">
        <f>L$9^6</f>
        <v>1.4142135623730951</v>
      </c>
      <c r="O31" s="1" t="s">
        <v>209</v>
      </c>
    </row>
    <row r="32" spans="1:15" ht="12.75">
      <c r="A32" t="s">
        <v>167</v>
      </c>
      <c r="B32" s="1" t="str">
        <f>J32&amp;" : "&amp;K32</f>
        <v>512 : 729</v>
      </c>
      <c r="C32" s="9">
        <f>J32/K32</f>
        <v>0.7023319615912208</v>
      </c>
      <c r="D32" s="12"/>
      <c r="E32" s="1">
        <f>F32-F$31</f>
        <v>12</v>
      </c>
      <c r="F32" s="1">
        <v>612</v>
      </c>
      <c r="G32" s="1" t="s">
        <v>210</v>
      </c>
      <c r="H32" s="6">
        <f>$H$4*K32/J32</f>
        <v>626.484375</v>
      </c>
      <c r="I32" s="6">
        <f t="shared" si="0"/>
        <v>313.2421875</v>
      </c>
      <c r="J32">
        <v>512</v>
      </c>
      <c r="K32">
        <v>729</v>
      </c>
      <c r="O32" s="1" t="s">
        <v>211</v>
      </c>
    </row>
    <row r="33" spans="1:15" ht="12.75">
      <c r="A33" t="s">
        <v>45</v>
      </c>
      <c r="B33" s="1" t="str">
        <f>J33&amp;" : "&amp;K33</f>
        <v>7 : 10</v>
      </c>
      <c r="C33" s="9">
        <f>J33/K33</f>
        <v>0.7</v>
      </c>
      <c r="D33" s="12"/>
      <c r="E33" s="1">
        <f>F33-F$31</f>
        <v>17</v>
      </c>
      <c r="F33" s="1">
        <v>617</v>
      </c>
      <c r="G33" s="1" t="s">
        <v>210</v>
      </c>
      <c r="H33" s="6">
        <f>$H$4*K33/J33</f>
        <v>628.5714285714286</v>
      </c>
      <c r="I33" s="6">
        <f t="shared" si="0"/>
        <v>314.2857142857143</v>
      </c>
      <c r="J33">
        <v>7</v>
      </c>
      <c r="K33">
        <v>10</v>
      </c>
      <c r="O33" s="1" t="s">
        <v>211</v>
      </c>
    </row>
    <row r="34" spans="1:15" ht="12.75">
      <c r="A34" s="3" t="s">
        <v>39</v>
      </c>
      <c r="B34" s="1"/>
      <c r="C34" s="9"/>
      <c r="D34" s="12"/>
      <c r="E34" s="1"/>
      <c r="F34" s="1"/>
      <c r="G34" s="1"/>
      <c r="H34" s="16"/>
      <c r="I34" s="6"/>
      <c r="O34" s="1"/>
    </row>
    <row r="35" spans="1:15" ht="12.75">
      <c r="A35" t="s">
        <v>174</v>
      </c>
      <c r="B35" t="s">
        <v>103</v>
      </c>
      <c r="C35" s="9">
        <f>1/L35</f>
        <v>0.6674199270850171</v>
      </c>
      <c r="D35" s="12"/>
      <c r="E35" s="19" t="str">
        <f>E$9</f>
        <v>-</v>
      </c>
      <c r="F35" s="1">
        <v>700</v>
      </c>
      <c r="G35" s="1" t="s">
        <v>21</v>
      </c>
      <c r="H35" s="6">
        <f>$H$4*L35</f>
        <v>659.25511382574</v>
      </c>
      <c r="I35" s="6">
        <f t="shared" si="0"/>
        <v>329.62755691287</v>
      </c>
      <c r="L35">
        <f>L$9^7</f>
        <v>1.4983070768766817</v>
      </c>
      <c r="M35">
        <f>(L35-1.5)*H35</f>
        <v>-1.116068226361405</v>
      </c>
      <c r="N35">
        <f>1/M35</f>
        <v>-0.8960025707928183</v>
      </c>
      <c r="O35" s="1" t="s">
        <v>53</v>
      </c>
    </row>
    <row r="36" spans="1:15" ht="12.75">
      <c r="A36" t="s">
        <v>172</v>
      </c>
      <c r="B36" s="1" t="str">
        <f>J36&amp;" : "&amp;K36</f>
        <v>2 : 3</v>
      </c>
      <c r="C36" s="9">
        <f>J36/K36</f>
        <v>0.6666666666666666</v>
      </c>
      <c r="D36" s="12"/>
      <c r="E36" s="1">
        <f>F36-F$35</f>
        <v>2</v>
      </c>
      <c r="F36" s="1">
        <v>702</v>
      </c>
      <c r="G36" s="1" t="s">
        <v>21</v>
      </c>
      <c r="H36" s="6">
        <f>$H$4*K36/J36</f>
        <v>660</v>
      </c>
      <c r="I36" s="6">
        <f t="shared" si="0"/>
        <v>330</v>
      </c>
      <c r="J36">
        <v>2</v>
      </c>
      <c r="K36">
        <v>3</v>
      </c>
      <c r="O36" s="1" t="s">
        <v>53</v>
      </c>
    </row>
    <row r="37" spans="1:15" ht="12.75">
      <c r="A37" s="3" t="s">
        <v>179</v>
      </c>
      <c r="C37" s="9"/>
      <c r="D37" s="12"/>
      <c r="E37" s="1"/>
      <c r="F37" s="1"/>
      <c r="G37" s="1"/>
      <c r="H37" s="16"/>
      <c r="I37" s="6">
        <f t="shared" si="0"/>
        <v>0</v>
      </c>
      <c r="O37" s="1"/>
    </row>
    <row r="38" spans="1:15" ht="12.75">
      <c r="A38" t="s">
        <v>180</v>
      </c>
      <c r="B38" s="1" t="str">
        <f>J38&amp;" : "&amp;K38</f>
        <v>81 : 128</v>
      </c>
      <c r="C38" s="9">
        <f>J38/K38</f>
        <v>0.6328125</v>
      </c>
      <c r="D38" s="12"/>
      <c r="E38" s="1">
        <f>F38-F$39</f>
        <v>-8</v>
      </c>
      <c r="F38" s="1">
        <v>792</v>
      </c>
      <c r="G38" s="1" t="s">
        <v>27</v>
      </c>
      <c r="H38" s="6">
        <f>$H$4*K38/J38</f>
        <v>695.3086419753087</v>
      </c>
      <c r="I38" s="6">
        <f t="shared" si="0"/>
        <v>347.65432098765433</v>
      </c>
      <c r="J38">
        <v>81</v>
      </c>
      <c r="K38">
        <v>128</v>
      </c>
      <c r="O38" s="1" t="s">
        <v>46</v>
      </c>
    </row>
    <row r="39" spans="1:15" ht="12.75">
      <c r="A39" t="s">
        <v>181</v>
      </c>
      <c r="B39" t="s">
        <v>104</v>
      </c>
      <c r="C39" s="9">
        <f>1/L39</f>
        <v>0.6299605249474365</v>
      </c>
      <c r="D39" s="12"/>
      <c r="E39" s="19" t="str">
        <f>E$9</f>
        <v>-</v>
      </c>
      <c r="F39" s="1">
        <v>800</v>
      </c>
      <c r="G39" s="1" t="s">
        <v>27</v>
      </c>
      <c r="H39" s="6">
        <f>$H$4*L39</f>
        <v>698.4564628660078</v>
      </c>
      <c r="I39" s="6">
        <f t="shared" si="0"/>
        <v>349.2282314330039</v>
      </c>
      <c r="L39">
        <f>L$9^8</f>
        <v>1.5874010519681996</v>
      </c>
      <c r="O39" s="1" t="s">
        <v>212</v>
      </c>
    </row>
    <row r="40" spans="1:15" ht="25.5">
      <c r="A40" t="s">
        <v>182</v>
      </c>
      <c r="B40" s="1" t="str">
        <f>J40&amp;" : "&amp;K40</f>
        <v>5 : 8</v>
      </c>
      <c r="C40" s="9">
        <f>J40/K40</f>
        <v>0.625</v>
      </c>
      <c r="D40" s="12" t="s">
        <v>195</v>
      </c>
      <c r="E40" s="1">
        <f>F40-F$39</f>
        <v>14</v>
      </c>
      <c r="F40" s="1">
        <v>814</v>
      </c>
      <c r="G40" s="1" t="s">
        <v>27</v>
      </c>
      <c r="H40" s="6">
        <f>$H$4*K40/J40</f>
        <v>704</v>
      </c>
      <c r="I40" s="6">
        <f t="shared" si="0"/>
        <v>352</v>
      </c>
      <c r="J40">
        <v>5</v>
      </c>
      <c r="K40">
        <v>8</v>
      </c>
      <c r="O40" s="1" t="s">
        <v>46</v>
      </c>
    </row>
    <row r="41" spans="1:15" ht="12.75">
      <c r="A41" s="3" t="s">
        <v>184</v>
      </c>
      <c r="B41" s="1"/>
      <c r="C41" s="9"/>
      <c r="D41" s="12"/>
      <c r="E41" s="1"/>
      <c r="F41" s="1"/>
      <c r="G41" s="1"/>
      <c r="H41" s="16"/>
      <c r="I41" s="6"/>
      <c r="O41" s="1"/>
    </row>
    <row r="42" spans="1:15" ht="25.5">
      <c r="A42" t="s">
        <v>185</v>
      </c>
      <c r="B42" s="1" t="str">
        <f>J42&amp;" : "&amp;K42</f>
        <v>3 : 5</v>
      </c>
      <c r="C42" s="9"/>
      <c r="D42" s="12" t="s">
        <v>195</v>
      </c>
      <c r="E42" s="1">
        <f>F42-F$43</f>
        <v>-16</v>
      </c>
      <c r="F42" s="1">
        <v>884</v>
      </c>
      <c r="G42" s="1" t="s">
        <v>211</v>
      </c>
      <c r="H42" s="6">
        <f>$H$4*K42/J42</f>
        <v>733.3333333333334</v>
      </c>
      <c r="I42" s="6">
        <f t="shared" si="0"/>
        <v>366.6666666666667</v>
      </c>
      <c r="J42">
        <v>3</v>
      </c>
      <c r="K42">
        <v>5</v>
      </c>
      <c r="O42" s="1" t="s">
        <v>1</v>
      </c>
    </row>
    <row r="43" spans="1:15" ht="12.75">
      <c r="A43" t="s">
        <v>186</v>
      </c>
      <c r="B43" t="s">
        <v>105</v>
      </c>
      <c r="C43" s="9">
        <f>1/L43</f>
        <v>0.5946035575013605</v>
      </c>
      <c r="D43" s="12"/>
      <c r="E43" s="19" t="str">
        <f>E$9</f>
        <v>-</v>
      </c>
      <c r="F43" s="1">
        <v>900</v>
      </c>
      <c r="G43" s="1" t="s">
        <v>211</v>
      </c>
      <c r="H43" s="6">
        <f>$H$4*L43</f>
        <v>739.9888454232689</v>
      </c>
      <c r="I43" s="6">
        <f t="shared" si="0"/>
        <v>369.99442271163446</v>
      </c>
      <c r="L43">
        <f>L$9^9</f>
        <v>1.6817928305074292</v>
      </c>
      <c r="O43" s="1" t="s">
        <v>1</v>
      </c>
    </row>
    <row r="44" spans="1:15" ht="12.75">
      <c r="A44" t="s">
        <v>187</v>
      </c>
      <c r="B44" s="1" t="str">
        <f>J44&amp;" : "&amp;K44</f>
        <v>16 : 27</v>
      </c>
      <c r="C44" s="9">
        <f>J44/K44</f>
        <v>0.5925925925925926</v>
      </c>
      <c r="D44" s="12"/>
      <c r="E44" s="1">
        <f>F44-F$43</f>
        <v>6</v>
      </c>
      <c r="F44" s="1">
        <v>906</v>
      </c>
      <c r="G44" s="1" t="s">
        <v>211</v>
      </c>
      <c r="H44" s="6">
        <f>$H$4*K44/J44</f>
        <v>742.5</v>
      </c>
      <c r="I44" s="6">
        <f t="shared" si="0"/>
        <v>371.25</v>
      </c>
      <c r="J44">
        <v>16</v>
      </c>
      <c r="K44">
        <v>27</v>
      </c>
      <c r="O44" s="1" t="s">
        <v>1</v>
      </c>
    </row>
    <row r="45" spans="1:15" ht="12.75">
      <c r="A45" s="3" t="s">
        <v>175</v>
      </c>
      <c r="B45" s="1"/>
      <c r="C45" s="9"/>
      <c r="D45" s="12"/>
      <c r="E45" s="1"/>
      <c r="F45" s="1"/>
      <c r="G45" s="1"/>
      <c r="H45" s="16"/>
      <c r="I45" s="6"/>
      <c r="O45" s="1"/>
    </row>
    <row r="46" spans="1:15" ht="12.75">
      <c r="A46" t="s">
        <v>176</v>
      </c>
      <c r="B46" s="1" t="str">
        <f>J46&amp;" : "&amp;K46</f>
        <v>4 : 7</v>
      </c>
      <c r="C46" s="9">
        <f>J46/K46</f>
        <v>0.5714285714285714</v>
      </c>
      <c r="E46" s="1">
        <f>F46-F$49</f>
        <v>-31</v>
      </c>
      <c r="F46" s="1">
        <v>969</v>
      </c>
      <c r="G46" s="1" t="s">
        <v>53</v>
      </c>
      <c r="H46" s="6">
        <f>$H$4*K46/J46</f>
        <v>770</v>
      </c>
      <c r="I46" s="6">
        <f t="shared" si="0"/>
        <v>385</v>
      </c>
      <c r="J46">
        <v>4</v>
      </c>
      <c r="K46">
        <v>7</v>
      </c>
      <c r="O46" s="1" t="s">
        <v>12</v>
      </c>
    </row>
    <row r="47" spans="1:15" ht="25.5">
      <c r="A47" t="s">
        <v>177</v>
      </c>
      <c r="B47" s="1" t="str">
        <f>J47&amp;" : "&amp;K47</f>
        <v>5 : 9</v>
      </c>
      <c r="C47" s="9">
        <f>J47/K47</f>
        <v>0.5555555555555556</v>
      </c>
      <c r="D47" s="12" t="s">
        <v>196</v>
      </c>
      <c r="E47" s="20">
        <f>F47-F49</f>
        <v>22</v>
      </c>
      <c r="F47" s="20">
        <f>ROUND((C47-C43)/(C48-C43)*100+F43,0)</f>
        <v>1022</v>
      </c>
      <c r="G47" s="1" t="s">
        <v>53</v>
      </c>
      <c r="H47" s="6">
        <f>$H$4*K47/J47</f>
        <v>792</v>
      </c>
      <c r="I47" s="6">
        <f t="shared" si="0"/>
        <v>396</v>
      </c>
      <c r="J47">
        <v>5</v>
      </c>
      <c r="K47">
        <v>9</v>
      </c>
      <c r="O47" s="1"/>
    </row>
    <row r="48" spans="1:15" ht="12.75">
      <c r="A48" t="s">
        <v>178</v>
      </c>
      <c r="B48" s="1" t="str">
        <f>J48&amp;" : "&amp;K48</f>
        <v>9 : 16</v>
      </c>
      <c r="C48" s="9">
        <f>J48/K48</f>
        <v>0.5625</v>
      </c>
      <c r="D48" s="12"/>
      <c r="E48" s="1">
        <f>F48-F$49</f>
        <v>-4</v>
      </c>
      <c r="F48" s="1">
        <v>996</v>
      </c>
      <c r="G48" s="1" t="s">
        <v>53</v>
      </c>
      <c r="H48" s="6">
        <f>$H$4*K48/J48</f>
        <v>782.2222222222222</v>
      </c>
      <c r="I48" s="6">
        <f t="shared" si="0"/>
        <v>391.1111111111111</v>
      </c>
      <c r="J48">
        <v>9</v>
      </c>
      <c r="K48">
        <v>16</v>
      </c>
      <c r="O48" s="1" t="s">
        <v>12</v>
      </c>
    </row>
    <row r="49" spans="1:15" ht="12.75">
      <c r="A49" t="s">
        <v>173</v>
      </c>
      <c r="B49" t="s">
        <v>106</v>
      </c>
      <c r="C49" s="9">
        <f>1/L49</f>
        <v>0.5612310241546864</v>
      </c>
      <c r="D49" s="12"/>
      <c r="E49" s="19" t="str">
        <f>E$9</f>
        <v>-</v>
      </c>
      <c r="F49" s="1">
        <v>1000</v>
      </c>
      <c r="G49" s="1" t="s">
        <v>53</v>
      </c>
      <c r="H49" s="6">
        <f>$H$4*L49</f>
        <v>783.9908719634986</v>
      </c>
      <c r="I49" s="6">
        <f t="shared" si="0"/>
        <v>391.9954359817493</v>
      </c>
      <c r="L49">
        <f>L$9^10</f>
        <v>1.7817974362806788</v>
      </c>
      <c r="O49" s="1" t="s">
        <v>12</v>
      </c>
    </row>
    <row r="50" spans="1:15" ht="12.75">
      <c r="A50" s="3" t="s">
        <v>183</v>
      </c>
      <c r="B50" s="1"/>
      <c r="C50" s="9"/>
      <c r="D50" s="12"/>
      <c r="E50" s="1"/>
      <c r="F50" s="1"/>
      <c r="G50" s="1"/>
      <c r="H50" s="16"/>
      <c r="I50" s="6"/>
      <c r="O50" s="1"/>
    </row>
    <row r="51" spans="1:15" ht="16.5" customHeight="1">
      <c r="A51" t="s">
        <v>149</v>
      </c>
      <c r="B51" s="1" t="str">
        <f>J51&amp;" : "&amp;K51</f>
        <v>8 : 15</v>
      </c>
      <c r="C51" s="9">
        <f>J51/K51</f>
        <v>0.5333333333333333</v>
      </c>
      <c r="D51" s="12" t="s">
        <v>197</v>
      </c>
      <c r="E51" s="20">
        <f>F51-F52</f>
        <v>-11</v>
      </c>
      <c r="F51" s="20">
        <f>ROUND((C51-C49)/(C52-C49)*100+F49,0)</f>
        <v>1089</v>
      </c>
      <c r="G51" s="1" t="s">
        <v>213</v>
      </c>
      <c r="H51" s="6">
        <f>$H$4*K51/J51</f>
        <v>825</v>
      </c>
      <c r="I51" s="6">
        <f t="shared" si="0"/>
        <v>412.5</v>
      </c>
      <c r="J51">
        <v>8</v>
      </c>
      <c r="K51">
        <v>15</v>
      </c>
      <c r="O51" s="1"/>
    </row>
    <row r="52" spans="1:15" ht="12.75">
      <c r="A52" t="s">
        <v>152</v>
      </c>
      <c r="B52" t="s">
        <v>107</v>
      </c>
      <c r="C52" s="9">
        <f>1/L52</f>
        <v>0.5297315471796475</v>
      </c>
      <c r="D52" s="12"/>
      <c r="E52" s="19" t="str">
        <f>E$9</f>
        <v>-</v>
      </c>
      <c r="F52" s="1">
        <v>1100</v>
      </c>
      <c r="G52" s="1" t="s">
        <v>213</v>
      </c>
      <c r="H52" s="6">
        <f>$H$4*L52</f>
        <v>830.6093951598905</v>
      </c>
      <c r="I52" s="6">
        <f t="shared" si="0"/>
        <v>415.30469757994524</v>
      </c>
      <c r="L52">
        <f>L$9^11</f>
        <v>1.8877486253633875</v>
      </c>
      <c r="O52" s="1" t="s">
        <v>24</v>
      </c>
    </row>
    <row r="53" spans="1:15" ht="12.75">
      <c r="A53" t="s">
        <v>153</v>
      </c>
      <c r="B53" s="1" t="str">
        <f>J53&amp;" : "&amp;K53</f>
        <v>128 : 243</v>
      </c>
      <c r="C53" s="9">
        <f>J53/K53</f>
        <v>0.5267489711934157</v>
      </c>
      <c r="D53" s="12"/>
      <c r="E53" s="1">
        <f>F53-F$52</f>
        <v>10</v>
      </c>
      <c r="F53" s="1">
        <v>1110</v>
      </c>
      <c r="G53" s="1" t="s">
        <v>213</v>
      </c>
      <c r="H53" s="6">
        <f>$H$4*K53/J53</f>
        <v>835.3125</v>
      </c>
      <c r="I53" s="6">
        <f t="shared" si="0"/>
        <v>417.65625</v>
      </c>
      <c r="J53">
        <v>128</v>
      </c>
      <c r="K53">
        <v>243</v>
      </c>
      <c r="O53" s="1" t="s">
        <v>24</v>
      </c>
    </row>
    <row r="54" spans="1:15" ht="12.75">
      <c r="A54" s="3" t="s">
        <v>150</v>
      </c>
      <c r="B54" s="1"/>
      <c r="C54" s="9"/>
      <c r="D54" s="12"/>
      <c r="E54" s="1"/>
      <c r="F54" s="1"/>
      <c r="G54" s="1"/>
      <c r="H54" s="16"/>
      <c r="I54" s="6"/>
      <c r="L54">
        <v>2</v>
      </c>
      <c r="O54" s="1" t="s">
        <v>0</v>
      </c>
    </row>
    <row r="55" spans="1:15" ht="12.75">
      <c r="A55" t="s">
        <v>151</v>
      </c>
      <c r="B55" s="2" t="s">
        <v>62</v>
      </c>
      <c r="C55" s="9">
        <f>J55/K55</f>
        <v>0.5</v>
      </c>
      <c r="D55" s="12"/>
      <c r="E55" s="19" t="str">
        <f>E$9</f>
        <v>-</v>
      </c>
      <c r="F55" s="1">
        <v>1200</v>
      </c>
      <c r="G55" s="1" t="s">
        <v>1</v>
      </c>
      <c r="H55" s="6">
        <f>$H$4*L54</f>
        <v>880</v>
      </c>
      <c r="I55" s="6">
        <f t="shared" si="0"/>
        <v>440</v>
      </c>
      <c r="J55">
        <v>1</v>
      </c>
      <c r="K55">
        <v>2</v>
      </c>
      <c r="O55" s="1"/>
    </row>
  </sheetData>
  <mergeCells count="1">
    <mergeCell ref="B1:C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Quistgaard</dc:creator>
  <cp:keywords/>
  <dc:description/>
  <cp:lastModifiedBy>Ole Quistgaard</cp:lastModifiedBy>
  <cp:lastPrinted>2005-09-30T16:19:16Z</cp:lastPrinted>
  <dcterms:created xsi:type="dcterms:W3CDTF">2004-12-26T11:07:49Z</dcterms:created>
  <dcterms:modified xsi:type="dcterms:W3CDTF">2005-11-08T19:20:54Z</dcterms:modified>
  <cp:category/>
  <cp:version/>
  <cp:contentType/>
  <cp:contentStatus/>
</cp:coreProperties>
</file>